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Fanoušek\Zadání k provedení průzkumu trhu\Mostecká 12\Oprava bytů č. 2 a 10\Zadání\Byt č. 10\"/>
    </mc:Choice>
  </mc:AlternateContent>
  <xr:revisionPtr revIDLastSave="0" documentId="13_ncr:1_{BFCE0DA6-C078-45A8-87D9-4EA9BE727940}" xr6:coauthVersionLast="47" xr6:coauthVersionMax="47" xr10:uidLastSave="{00000000-0000-0000-0000-000000000000}"/>
  <bookViews>
    <workbookView xWindow="-100" yWindow="-100" windowWidth="21467" windowHeight="11576" tabRatio="500" firstSheet="1" activeTab="1" xr2:uid="{00000000-000D-0000-FFFF-FFFF00000000}"/>
  </bookViews>
  <sheets>
    <sheet name="Rekapitulace stavby" sheetId="1" state="hidden" r:id="rId1"/>
    <sheet name="Mostecka12,10 - Oprava by..." sheetId="2" r:id="rId2"/>
  </sheets>
  <definedNames>
    <definedName name="_xlnm._FilterDatabase" localSheetId="1" hidden="1">'Mostecka12,10 - Oprava by...'!$C$130:$K$262</definedName>
    <definedName name="_xlnm.Print_Titles" localSheetId="1">'Mostecka12,10 - Oprava by...'!$130:$130</definedName>
    <definedName name="_xlnm.Print_Titles" localSheetId="0">'Rekapitulace stavby'!$92:$92</definedName>
    <definedName name="_xlnm.Print_Area" localSheetId="1">'Mostecka12,10 - Oprava by...'!$C$4:$J$76,'Mostecka12,10 - Oprava by...'!$C$82:$J$114,'Mostecka12,10 - Oprava by...'!$C$120:$K$262</definedName>
    <definedName name="_xlnm.Print_Area" localSheetId="0">'Rekapitulace stavby'!$D$4:$AO$76,'Rekapitulace stavby'!$C$82:$AQ$96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K262" i="2" l="1"/>
  <c r="BI262" i="2"/>
  <c r="BH262" i="2"/>
  <c r="BG262" i="2"/>
  <c r="BE262" i="2"/>
  <c r="T262" i="2"/>
  <c r="R262" i="2"/>
  <c r="P262" i="2"/>
  <c r="J262" i="2"/>
  <c r="BF262" i="2" s="1"/>
  <c r="BK261" i="2"/>
  <c r="J261" i="2" s="1"/>
  <c r="J113" i="2" s="1"/>
  <c r="T261" i="2"/>
  <c r="R261" i="2"/>
  <c r="P261" i="2"/>
  <c r="BK260" i="2"/>
  <c r="BK259" i="2" s="1"/>
  <c r="BI260" i="2"/>
  <c r="BH260" i="2"/>
  <c r="BG260" i="2"/>
  <c r="BF260" i="2"/>
  <c r="BE260" i="2"/>
  <c r="T260" i="2"/>
  <c r="T259" i="2" s="1"/>
  <c r="R260" i="2"/>
  <c r="P260" i="2"/>
  <c r="P259" i="2" s="1"/>
  <c r="J260" i="2"/>
  <c r="R259" i="2"/>
  <c r="BK258" i="2"/>
  <c r="BI258" i="2"/>
  <c r="BH258" i="2"/>
  <c r="BG258" i="2"/>
  <c r="BE258" i="2"/>
  <c r="T258" i="2"/>
  <c r="R258" i="2"/>
  <c r="R257" i="2" s="1"/>
  <c r="R256" i="2" s="1"/>
  <c r="P258" i="2"/>
  <c r="J258" i="2"/>
  <c r="BF258" i="2" s="1"/>
  <c r="BK257" i="2"/>
  <c r="J257" i="2" s="1"/>
  <c r="J111" i="2" s="1"/>
  <c r="T257" i="2"/>
  <c r="T256" i="2" s="1"/>
  <c r="P257" i="2"/>
  <c r="P256" i="2" s="1"/>
  <c r="BK252" i="2"/>
  <c r="BI252" i="2"/>
  <c r="BH252" i="2"/>
  <c r="BG252" i="2"/>
  <c r="BE252" i="2"/>
  <c r="T252" i="2"/>
  <c r="R252" i="2"/>
  <c r="R250" i="2" s="1"/>
  <c r="P252" i="2"/>
  <c r="P250" i="2" s="1"/>
  <c r="J252" i="2"/>
  <c r="BF252" i="2" s="1"/>
  <c r="BK251" i="2"/>
  <c r="BI251" i="2"/>
  <c r="BH251" i="2"/>
  <c r="BG251" i="2"/>
  <c r="BE251" i="2"/>
  <c r="T251" i="2"/>
  <c r="R251" i="2"/>
  <c r="P251" i="2"/>
  <c r="J251" i="2"/>
  <c r="BF251" i="2" s="1"/>
  <c r="BK250" i="2"/>
  <c r="J250" i="2" s="1"/>
  <c r="J109" i="2" s="1"/>
  <c r="T250" i="2"/>
  <c r="BK249" i="2"/>
  <c r="BI249" i="2"/>
  <c r="BH249" i="2"/>
  <c r="BG249" i="2"/>
  <c r="BE249" i="2"/>
  <c r="T249" i="2"/>
  <c r="R249" i="2"/>
  <c r="P249" i="2"/>
  <c r="J249" i="2"/>
  <c r="BF249" i="2" s="1"/>
  <c r="BK248" i="2"/>
  <c r="BI248" i="2"/>
  <c r="BH248" i="2"/>
  <c r="BG248" i="2"/>
  <c r="BF248" i="2"/>
  <c r="BE248" i="2"/>
  <c r="T248" i="2"/>
  <c r="R248" i="2"/>
  <c r="P248" i="2"/>
  <c r="J248" i="2"/>
  <c r="BK247" i="2"/>
  <c r="BI247" i="2"/>
  <c r="BH247" i="2"/>
  <c r="BG247" i="2"/>
  <c r="BF247" i="2"/>
  <c r="BE247" i="2"/>
  <c r="T247" i="2"/>
  <c r="R247" i="2"/>
  <c r="P247" i="2"/>
  <c r="J247" i="2"/>
  <c r="BK246" i="2"/>
  <c r="BI246" i="2"/>
  <c r="BH246" i="2"/>
  <c r="BG246" i="2"/>
  <c r="BF246" i="2"/>
  <c r="BE246" i="2"/>
  <c r="T246" i="2"/>
  <c r="R246" i="2"/>
  <c r="R238" i="2" s="1"/>
  <c r="P246" i="2"/>
  <c r="J246" i="2"/>
  <c r="BK239" i="2"/>
  <c r="BI239" i="2"/>
  <c r="BH239" i="2"/>
  <c r="BG239" i="2"/>
  <c r="BF239" i="2"/>
  <c r="BE239" i="2"/>
  <c r="T239" i="2"/>
  <c r="T238" i="2" s="1"/>
  <c r="R239" i="2"/>
  <c r="P239" i="2"/>
  <c r="P238" i="2" s="1"/>
  <c r="J239" i="2"/>
  <c r="BK238" i="2"/>
  <c r="J238" i="2" s="1"/>
  <c r="J108" i="2" s="1"/>
  <c r="BK237" i="2"/>
  <c r="BI237" i="2"/>
  <c r="BH237" i="2"/>
  <c r="BG237" i="2"/>
  <c r="BE237" i="2"/>
  <c r="T237" i="2"/>
  <c r="R237" i="2"/>
  <c r="P237" i="2"/>
  <c r="J237" i="2"/>
  <c r="BF237" i="2" s="1"/>
  <c r="BK236" i="2"/>
  <c r="BI236" i="2"/>
  <c r="BH236" i="2"/>
  <c r="BG236" i="2"/>
  <c r="BE236" i="2"/>
  <c r="T236" i="2"/>
  <c r="R236" i="2"/>
  <c r="P236" i="2"/>
  <c r="J236" i="2"/>
  <c r="BF236" i="2" s="1"/>
  <c r="BK235" i="2"/>
  <c r="BI235" i="2"/>
  <c r="BH235" i="2"/>
  <c r="BG235" i="2"/>
  <c r="BE235" i="2"/>
  <c r="T235" i="2"/>
  <c r="R235" i="2"/>
  <c r="P235" i="2"/>
  <c r="J235" i="2"/>
  <c r="BF235" i="2" s="1"/>
  <c r="BK233" i="2"/>
  <c r="BK232" i="2" s="1"/>
  <c r="J232" i="2" s="1"/>
  <c r="J107" i="2" s="1"/>
  <c r="BI233" i="2"/>
  <c r="BH233" i="2"/>
  <c r="BG233" i="2"/>
  <c r="BE233" i="2"/>
  <c r="T233" i="2"/>
  <c r="R233" i="2"/>
  <c r="R232" i="2" s="1"/>
  <c r="P233" i="2"/>
  <c r="J233" i="2"/>
  <c r="BF233" i="2" s="1"/>
  <c r="T232" i="2"/>
  <c r="P232" i="2"/>
  <c r="BK231" i="2"/>
  <c r="BI231" i="2"/>
  <c r="BH231" i="2"/>
  <c r="BG231" i="2"/>
  <c r="BF231" i="2"/>
  <c r="BE231" i="2"/>
  <c r="T231" i="2"/>
  <c r="R231" i="2"/>
  <c r="P231" i="2"/>
  <c r="J231" i="2"/>
  <c r="BK229" i="2"/>
  <c r="BI229" i="2"/>
  <c r="BH229" i="2"/>
  <c r="BG229" i="2"/>
  <c r="BF229" i="2"/>
  <c r="BE229" i="2"/>
  <c r="T229" i="2"/>
  <c r="R229" i="2"/>
  <c r="P229" i="2"/>
  <c r="J229" i="2"/>
  <c r="BK228" i="2"/>
  <c r="BI228" i="2"/>
  <c r="BH228" i="2"/>
  <c r="BG228" i="2"/>
  <c r="BF228" i="2"/>
  <c r="BE228" i="2"/>
  <c r="T228" i="2"/>
  <c r="R228" i="2"/>
  <c r="P228" i="2"/>
  <c r="J228" i="2"/>
  <c r="BK226" i="2"/>
  <c r="BI226" i="2"/>
  <c r="BH226" i="2"/>
  <c r="BG226" i="2"/>
  <c r="BF226" i="2"/>
  <c r="BE226" i="2"/>
  <c r="T226" i="2"/>
  <c r="R226" i="2"/>
  <c r="P226" i="2"/>
  <c r="J226" i="2"/>
  <c r="BK225" i="2"/>
  <c r="BI225" i="2"/>
  <c r="BH225" i="2"/>
  <c r="BG225" i="2"/>
  <c r="BF225" i="2"/>
  <c r="BE225" i="2"/>
  <c r="T225" i="2"/>
  <c r="R225" i="2"/>
  <c r="P225" i="2"/>
  <c r="J225" i="2"/>
  <c r="BK221" i="2"/>
  <c r="BI221" i="2"/>
  <c r="BH221" i="2"/>
  <c r="BG221" i="2"/>
  <c r="BF221" i="2"/>
  <c r="BE221" i="2"/>
  <c r="T221" i="2"/>
  <c r="R221" i="2"/>
  <c r="P221" i="2"/>
  <c r="J221" i="2"/>
  <c r="BK220" i="2"/>
  <c r="BI220" i="2"/>
  <c r="BH220" i="2"/>
  <c r="BG220" i="2"/>
  <c r="BF220" i="2"/>
  <c r="BE220" i="2"/>
  <c r="T220" i="2"/>
  <c r="R220" i="2"/>
  <c r="P220" i="2"/>
  <c r="J220" i="2"/>
  <c r="BK219" i="2"/>
  <c r="BI219" i="2"/>
  <c r="BH219" i="2"/>
  <c r="BG219" i="2"/>
  <c r="BF219" i="2"/>
  <c r="BE219" i="2"/>
  <c r="T219" i="2"/>
  <c r="R219" i="2"/>
  <c r="P219" i="2"/>
  <c r="J219" i="2"/>
  <c r="BK217" i="2"/>
  <c r="BI217" i="2"/>
  <c r="BH217" i="2"/>
  <c r="BG217" i="2"/>
  <c r="BF217" i="2"/>
  <c r="BE217" i="2"/>
  <c r="T217" i="2"/>
  <c r="R217" i="2"/>
  <c r="R215" i="2" s="1"/>
  <c r="P217" i="2"/>
  <c r="J217" i="2"/>
  <c r="BK216" i="2"/>
  <c r="BI216" i="2"/>
  <c r="BH216" i="2"/>
  <c r="BG216" i="2"/>
  <c r="BF216" i="2"/>
  <c r="BE216" i="2"/>
  <c r="T216" i="2"/>
  <c r="T215" i="2" s="1"/>
  <c r="R216" i="2"/>
  <c r="P216" i="2"/>
  <c r="P215" i="2" s="1"/>
  <c r="J216" i="2"/>
  <c r="BK215" i="2"/>
  <c r="J215" i="2" s="1"/>
  <c r="J106" i="2" s="1"/>
  <c r="BK214" i="2"/>
  <c r="BI214" i="2"/>
  <c r="BH214" i="2"/>
  <c r="BG214" i="2"/>
  <c r="BE214" i="2"/>
  <c r="T214" i="2"/>
  <c r="R214" i="2"/>
  <c r="P214" i="2"/>
  <c r="J214" i="2"/>
  <c r="BF214" i="2" s="1"/>
  <c r="BK213" i="2"/>
  <c r="BI213" i="2"/>
  <c r="BH213" i="2"/>
  <c r="BG213" i="2"/>
  <c r="BE213" i="2"/>
  <c r="T213" i="2"/>
  <c r="R213" i="2"/>
  <c r="P213" i="2"/>
  <c r="J213" i="2"/>
  <c r="BF213" i="2" s="1"/>
  <c r="BK212" i="2"/>
  <c r="BI212" i="2"/>
  <c r="BH212" i="2"/>
  <c r="BG212" i="2"/>
  <c r="BE212" i="2"/>
  <c r="T212" i="2"/>
  <c r="R212" i="2"/>
  <c r="P212" i="2"/>
  <c r="J212" i="2"/>
  <c r="BF212" i="2" s="1"/>
  <c r="BK211" i="2"/>
  <c r="BI211" i="2"/>
  <c r="BH211" i="2"/>
  <c r="BG211" i="2"/>
  <c r="BF211" i="2"/>
  <c r="BE211" i="2"/>
  <c r="T211" i="2"/>
  <c r="R211" i="2"/>
  <c r="P211" i="2"/>
  <c r="J211" i="2"/>
  <c r="BK210" i="2"/>
  <c r="BI210" i="2"/>
  <c r="BH210" i="2"/>
  <c r="BG210" i="2"/>
  <c r="BE210" i="2"/>
  <c r="T210" i="2"/>
  <c r="R210" i="2"/>
  <c r="P210" i="2"/>
  <c r="J210" i="2"/>
  <c r="BF210" i="2" s="1"/>
  <c r="BK209" i="2"/>
  <c r="BI209" i="2"/>
  <c r="BH209" i="2"/>
  <c r="BG209" i="2"/>
  <c r="BE209" i="2"/>
  <c r="T209" i="2"/>
  <c r="R209" i="2"/>
  <c r="P209" i="2"/>
  <c r="J209" i="2"/>
  <c r="BF209" i="2" s="1"/>
  <c r="BK208" i="2"/>
  <c r="BI208" i="2"/>
  <c r="BH208" i="2"/>
  <c r="BG208" i="2"/>
  <c r="BF208" i="2"/>
  <c r="BE208" i="2"/>
  <c r="T208" i="2"/>
  <c r="R208" i="2"/>
  <c r="P208" i="2"/>
  <c r="J208" i="2"/>
  <c r="BK207" i="2"/>
  <c r="BI207" i="2"/>
  <c r="BH207" i="2"/>
  <c r="BG207" i="2"/>
  <c r="BE207" i="2"/>
  <c r="T207" i="2"/>
  <c r="R207" i="2"/>
  <c r="R205" i="2" s="1"/>
  <c r="P207" i="2"/>
  <c r="J207" i="2"/>
  <c r="BF207" i="2" s="1"/>
  <c r="BK206" i="2"/>
  <c r="BI206" i="2"/>
  <c r="BH206" i="2"/>
  <c r="BG206" i="2"/>
  <c r="BE206" i="2"/>
  <c r="T206" i="2"/>
  <c r="R206" i="2"/>
  <c r="P206" i="2"/>
  <c r="P205" i="2" s="1"/>
  <c r="J206" i="2"/>
  <c r="BF206" i="2" s="1"/>
  <c r="BK205" i="2"/>
  <c r="J205" i="2" s="1"/>
  <c r="J105" i="2" s="1"/>
  <c r="T205" i="2"/>
  <c r="BK204" i="2"/>
  <c r="BI204" i="2"/>
  <c r="BH204" i="2"/>
  <c r="BG204" i="2"/>
  <c r="BE204" i="2"/>
  <c r="T204" i="2"/>
  <c r="R204" i="2"/>
  <c r="P204" i="2"/>
  <c r="J204" i="2"/>
  <c r="BF204" i="2" s="1"/>
  <c r="BK203" i="2"/>
  <c r="BI203" i="2"/>
  <c r="BH203" i="2"/>
  <c r="BG203" i="2"/>
  <c r="BF203" i="2"/>
  <c r="BE203" i="2"/>
  <c r="T203" i="2"/>
  <c r="R203" i="2"/>
  <c r="P203" i="2"/>
  <c r="J203" i="2"/>
  <c r="BK202" i="2"/>
  <c r="BI202" i="2"/>
  <c r="BH202" i="2"/>
  <c r="BG202" i="2"/>
  <c r="BF202" i="2"/>
  <c r="BE202" i="2"/>
  <c r="T202" i="2"/>
  <c r="R202" i="2"/>
  <c r="P202" i="2"/>
  <c r="J202" i="2"/>
  <c r="BK201" i="2"/>
  <c r="BI201" i="2"/>
  <c r="BH201" i="2"/>
  <c r="BG201" i="2"/>
  <c r="BF201" i="2"/>
  <c r="BE201" i="2"/>
  <c r="T201" i="2"/>
  <c r="R201" i="2"/>
  <c r="P201" i="2"/>
  <c r="J201" i="2"/>
  <c r="BK200" i="2"/>
  <c r="BI200" i="2"/>
  <c r="BH200" i="2"/>
  <c r="BG200" i="2"/>
  <c r="BF200" i="2"/>
  <c r="BE200" i="2"/>
  <c r="T200" i="2"/>
  <c r="R200" i="2"/>
  <c r="P200" i="2"/>
  <c r="P198" i="2" s="1"/>
  <c r="J200" i="2"/>
  <c r="BK199" i="2"/>
  <c r="BK198" i="2" s="1"/>
  <c r="J198" i="2" s="1"/>
  <c r="J104" i="2" s="1"/>
  <c r="BI199" i="2"/>
  <c r="BH199" i="2"/>
  <c r="BG199" i="2"/>
  <c r="BF199" i="2"/>
  <c r="BE199" i="2"/>
  <c r="T199" i="2"/>
  <c r="T198" i="2" s="1"/>
  <c r="R199" i="2"/>
  <c r="P199" i="2"/>
  <c r="J199" i="2"/>
  <c r="R198" i="2"/>
  <c r="BK197" i="2"/>
  <c r="BI197" i="2"/>
  <c r="BH197" i="2"/>
  <c r="BG197" i="2"/>
  <c r="BE197" i="2"/>
  <c r="T197" i="2"/>
  <c r="R197" i="2"/>
  <c r="P197" i="2"/>
  <c r="J197" i="2"/>
  <c r="BF197" i="2" s="1"/>
  <c r="BK196" i="2"/>
  <c r="BI196" i="2"/>
  <c r="BH196" i="2"/>
  <c r="BG196" i="2"/>
  <c r="BE196" i="2"/>
  <c r="T196" i="2"/>
  <c r="R196" i="2"/>
  <c r="P196" i="2"/>
  <c r="J196" i="2"/>
  <c r="BF196" i="2" s="1"/>
  <c r="BK195" i="2"/>
  <c r="BI195" i="2"/>
  <c r="BH195" i="2"/>
  <c r="BG195" i="2"/>
  <c r="BE195" i="2"/>
  <c r="T195" i="2"/>
  <c r="R195" i="2"/>
  <c r="P195" i="2"/>
  <c r="J195" i="2"/>
  <c r="BF195" i="2" s="1"/>
  <c r="BK194" i="2"/>
  <c r="BI194" i="2"/>
  <c r="BH194" i="2"/>
  <c r="BG194" i="2"/>
  <c r="BE194" i="2"/>
  <c r="T194" i="2"/>
  <c r="R194" i="2"/>
  <c r="P194" i="2"/>
  <c r="J194" i="2"/>
  <c r="BF194" i="2" s="1"/>
  <c r="BK193" i="2"/>
  <c r="BI193" i="2"/>
  <c r="BH193" i="2"/>
  <c r="BG193" i="2"/>
  <c r="BE193" i="2"/>
  <c r="T193" i="2"/>
  <c r="R193" i="2"/>
  <c r="P193" i="2"/>
  <c r="J193" i="2"/>
  <c r="BF193" i="2" s="1"/>
  <c r="BK192" i="2"/>
  <c r="BI192" i="2"/>
  <c r="BH192" i="2"/>
  <c r="BG192" i="2"/>
  <c r="BF192" i="2"/>
  <c r="BE192" i="2"/>
  <c r="T192" i="2"/>
  <c r="R192" i="2"/>
  <c r="P192" i="2"/>
  <c r="J192" i="2"/>
  <c r="BK191" i="2"/>
  <c r="BI191" i="2"/>
  <c r="BH191" i="2"/>
  <c r="BG191" i="2"/>
  <c r="BE191" i="2"/>
  <c r="T191" i="2"/>
  <c r="R191" i="2"/>
  <c r="P191" i="2"/>
  <c r="J191" i="2"/>
  <c r="BF191" i="2" s="1"/>
  <c r="BK190" i="2"/>
  <c r="BI190" i="2"/>
  <c r="BH190" i="2"/>
  <c r="BG190" i="2"/>
  <c r="BE190" i="2"/>
  <c r="T190" i="2"/>
  <c r="R190" i="2"/>
  <c r="P190" i="2"/>
  <c r="J190" i="2"/>
  <c r="BF190" i="2" s="1"/>
  <c r="BK189" i="2"/>
  <c r="BK188" i="2" s="1"/>
  <c r="J188" i="2" s="1"/>
  <c r="J103" i="2" s="1"/>
  <c r="BI189" i="2"/>
  <c r="BH189" i="2"/>
  <c r="BG189" i="2"/>
  <c r="BE189" i="2"/>
  <c r="T189" i="2"/>
  <c r="R189" i="2"/>
  <c r="R188" i="2" s="1"/>
  <c r="P189" i="2"/>
  <c r="J189" i="2"/>
  <c r="BF189" i="2" s="1"/>
  <c r="T188" i="2"/>
  <c r="P188" i="2"/>
  <c r="BK187" i="2"/>
  <c r="BI187" i="2"/>
  <c r="BH187" i="2"/>
  <c r="BG187" i="2"/>
  <c r="BF187" i="2"/>
  <c r="BE187" i="2"/>
  <c r="T187" i="2"/>
  <c r="R187" i="2"/>
  <c r="P187" i="2"/>
  <c r="J187" i="2"/>
  <c r="BK186" i="2"/>
  <c r="BK185" i="2" s="1"/>
  <c r="J185" i="2" s="1"/>
  <c r="J102" i="2" s="1"/>
  <c r="BI186" i="2"/>
  <c r="BH186" i="2"/>
  <c r="BG186" i="2"/>
  <c r="BF186" i="2"/>
  <c r="BE186" i="2"/>
  <c r="T186" i="2"/>
  <c r="T185" i="2" s="1"/>
  <c r="R186" i="2"/>
  <c r="P186" i="2"/>
  <c r="P185" i="2" s="1"/>
  <c r="J186" i="2"/>
  <c r="R185" i="2"/>
  <c r="BK184" i="2"/>
  <c r="BI184" i="2"/>
  <c r="BH184" i="2"/>
  <c r="BG184" i="2"/>
  <c r="BE184" i="2"/>
  <c r="T184" i="2"/>
  <c r="R184" i="2"/>
  <c r="P184" i="2"/>
  <c r="J184" i="2"/>
  <c r="BF184" i="2" s="1"/>
  <c r="BK183" i="2"/>
  <c r="BI183" i="2"/>
  <c r="BH183" i="2"/>
  <c r="BG183" i="2"/>
  <c r="BE183" i="2"/>
  <c r="T183" i="2"/>
  <c r="R183" i="2"/>
  <c r="P183" i="2"/>
  <c r="J183" i="2"/>
  <c r="BF183" i="2" s="1"/>
  <c r="BK182" i="2"/>
  <c r="BI182" i="2"/>
  <c r="BH182" i="2"/>
  <c r="BG182" i="2"/>
  <c r="BE182" i="2"/>
  <c r="T182" i="2"/>
  <c r="R182" i="2"/>
  <c r="P182" i="2"/>
  <c r="J182" i="2"/>
  <c r="BF182" i="2" s="1"/>
  <c r="BK181" i="2"/>
  <c r="BI181" i="2"/>
  <c r="BH181" i="2"/>
  <c r="BG181" i="2"/>
  <c r="BE181" i="2"/>
  <c r="T181" i="2"/>
  <c r="R181" i="2"/>
  <c r="P181" i="2"/>
  <c r="J181" i="2"/>
  <c r="BF181" i="2" s="1"/>
  <c r="BK180" i="2"/>
  <c r="BI180" i="2"/>
  <c r="BH180" i="2"/>
  <c r="BG180" i="2"/>
  <c r="BE180" i="2"/>
  <c r="T180" i="2"/>
  <c r="R180" i="2"/>
  <c r="P180" i="2"/>
  <c r="J180" i="2"/>
  <c r="BF180" i="2" s="1"/>
  <c r="BK179" i="2"/>
  <c r="BI179" i="2"/>
  <c r="BH179" i="2"/>
  <c r="BG179" i="2"/>
  <c r="BE179" i="2"/>
  <c r="T179" i="2"/>
  <c r="R179" i="2"/>
  <c r="P179" i="2"/>
  <c r="J179" i="2"/>
  <c r="BF179" i="2" s="1"/>
  <c r="BK178" i="2"/>
  <c r="BI178" i="2"/>
  <c r="BH178" i="2"/>
  <c r="BG178" i="2"/>
  <c r="BE178" i="2"/>
  <c r="T178" i="2"/>
  <c r="R178" i="2"/>
  <c r="P178" i="2"/>
  <c r="J178" i="2"/>
  <c r="BF178" i="2" s="1"/>
  <c r="BK177" i="2"/>
  <c r="BI177" i="2"/>
  <c r="BH177" i="2"/>
  <c r="BG177" i="2"/>
  <c r="BE177" i="2"/>
  <c r="T177" i="2"/>
  <c r="R177" i="2"/>
  <c r="P177" i="2"/>
  <c r="J177" i="2"/>
  <c r="BF177" i="2" s="1"/>
  <c r="BK176" i="2"/>
  <c r="BI176" i="2"/>
  <c r="BH176" i="2"/>
  <c r="BG176" i="2"/>
  <c r="BE176" i="2"/>
  <c r="T176" i="2"/>
  <c r="R176" i="2"/>
  <c r="P176" i="2"/>
  <c r="J176" i="2"/>
  <c r="BF176" i="2" s="1"/>
  <c r="BK175" i="2"/>
  <c r="BI175" i="2"/>
  <c r="BH175" i="2"/>
  <c r="BG175" i="2"/>
  <c r="BE175" i="2"/>
  <c r="T175" i="2"/>
  <c r="R175" i="2"/>
  <c r="P175" i="2"/>
  <c r="J175" i="2"/>
  <c r="BF175" i="2" s="1"/>
  <c r="BK174" i="2"/>
  <c r="BI174" i="2"/>
  <c r="BH174" i="2"/>
  <c r="BG174" i="2"/>
  <c r="BE174" i="2"/>
  <c r="T174" i="2"/>
  <c r="R174" i="2"/>
  <c r="P174" i="2"/>
  <c r="J174" i="2"/>
  <c r="BF174" i="2" s="1"/>
  <c r="BK173" i="2"/>
  <c r="BI173" i="2"/>
  <c r="BH173" i="2"/>
  <c r="BG173" i="2"/>
  <c r="BE173" i="2"/>
  <c r="T173" i="2"/>
  <c r="R173" i="2"/>
  <c r="P173" i="2"/>
  <c r="J173" i="2"/>
  <c r="BF173" i="2" s="1"/>
  <c r="BK172" i="2"/>
  <c r="BI172" i="2"/>
  <c r="BH172" i="2"/>
  <c r="BG172" i="2"/>
  <c r="BE172" i="2"/>
  <c r="T172" i="2"/>
  <c r="R172" i="2"/>
  <c r="P172" i="2"/>
  <c r="J172" i="2"/>
  <c r="BF172" i="2" s="1"/>
  <c r="BK171" i="2"/>
  <c r="BI171" i="2"/>
  <c r="BH171" i="2"/>
  <c r="BG171" i="2"/>
  <c r="BE171" i="2"/>
  <c r="T171" i="2"/>
  <c r="R171" i="2"/>
  <c r="P171" i="2"/>
  <c r="J171" i="2"/>
  <c r="BF171" i="2" s="1"/>
  <c r="BK170" i="2"/>
  <c r="BK168" i="2" s="1"/>
  <c r="BI170" i="2"/>
  <c r="BH170" i="2"/>
  <c r="BG170" i="2"/>
  <c r="BF170" i="2"/>
  <c r="BE170" i="2"/>
  <c r="T170" i="2"/>
  <c r="T168" i="2" s="1"/>
  <c r="R170" i="2"/>
  <c r="P170" i="2"/>
  <c r="J170" i="2"/>
  <c r="BK169" i="2"/>
  <c r="BI169" i="2"/>
  <c r="BH169" i="2"/>
  <c r="BG169" i="2"/>
  <c r="BE169" i="2"/>
  <c r="T169" i="2"/>
  <c r="R169" i="2"/>
  <c r="R168" i="2" s="1"/>
  <c r="P169" i="2"/>
  <c r="J169" i="2"/>
  <c r="BF169" i="2" s="1"/>
  <c r="P168" i="2"/>
  <c r="BK166" i="2"/>
  <c r="BK165" i="2" s="1"/>
  <c r="J165" i="2" s="1"/>
  <c r="J99" i="2" s="1"/>
  <c r="BI166" i="2"/>
  <c r="BH166" i="2"/>
  <c r="BG166" i="2"/>
  <c r="BE166" i="2"/>
  <c r="T166" i="2"/>
  <c r="R166" i="2"/>
  <c r="R165" i="2" s="1"/>
  <c r="P166" i="2"/>
  <c r="J166" i="2"/>
  <c r="BF166" i="2" s="1"/>
  <c r="T165" i="2"/>
  <c r="P165" i="2"/>
  <c r="BK164" i="2"/>
  <c r="BI164" i="2"/>
  <c r="BH164" i="2"/>
  <c r="BG164" i="2"/>
  <c r="BF164" i="2"/>
  <c r="BE164" i="2"/>
  <c r="T164" i="2"/>
  <c r="R164" i="2"/>
  <c r="P164" i="2"/>
  <c r="J164" i="2"/>
  <c r="BK162" i="2"/>
  <c r="BI162" i="2"/>
  <c r="BH162" i="2"/>
  <c r="BG162" i="2"/>
  <c r="BF162" i="2"/>
  <c r="BE162" i="2"/>
  <c r="T162" i="2"/>
  <c r="R162" i="2"/>
  <c r="P162" i="2"/>
  <c r="J162" i="2"/>
  <c r="BK161" i="2"/>
  <c r="BI161" i="2"/>
  <c r="BH161" i="2"/>
  <c r="BG161" i="2"/>
  <c r="BE161" i="2"/>
  <c r="T161" i="2"/>
  <c r="T159" i="2" s="1"/>
  <c r="R161" i="2"/>
  <c r="R159" i="2" s="1"/>
  <c r="P161" i="2"/>
  <c r="J161" i="2"/>
  <c r="BF161" i="2" s="1"/>
  <c r="BK160" i="2"/>
  <c r="BI160" i="2"/>
  <c r="BH160" i="2"/>
  <c r="BG160" i="2"/>
  <c r="BF160" i="2"/>
  <c r="BE160" i="2"/>
  <c r="T160" i="2"/>
  <c r="R160" i="2"/>
  <c r="P160" i="2"/>
  <c r="P159" i="2" s="1"/>
  <c r="J160" i="2"/>
  <c r="BK159" i="2"/>
  <c r="J159" i="2" s="1"/>
  <c r="J98" i="2" s="1"/>
  <c r="BK157" i="2"/>
  <c r="BI157" i="2"/>
  <c r="BH157" i="2"/>
  <c r="BG157" i="2"/>
  <c r="BE157" i="2"/>
  <c r="T157" i="2"/>
  <c r="R157" i="2"/>
  <c r="P157" i="2"/>
  <c r="J157" i="2"/>
  <c r="BF157" i="2" s="1"/>
  <c r="BK156" i="2"/>
  <c r="BI156" i="2"/>
  <c r="BH156" i="2"/>
  <c r="BG156" i="2"/>
  <c r="BE156" i="2"/>
  <c r="T156" i="2"/>
  <c r="R156" i="2"/>
  <c r="P156" i="2"/>
  <c r="J156" i="2"/>
  <c r="BF156" i="2" s="1"/>
  <c r="BK154" i="2"/>
  <c r="BI154" i="2"/>
  <c r="BH154" i="2"/>
  <c r="BG154" i="2"/>
  <c r="BE154" i="2"/>
  <c r="T154" i="2"/>
  <c r="R154" i="2"/>
  <c r="P154" i="2"/>
  <c r="J154" i="2"/>
  <c r="BF154" i="2" s="1"/>
  <c r="BK152" i="2"/>
  <c r="BI152" i="2"/>
  <c r="BH152" i="2"/>
  <c r="BG152" i="2"/>
  <c r="BE152" i="2"/>
  <c r="T152" i="2"/>
  <c r="R152" i="2"/>
  <c r="P152" i="2"/>
  <c r="J152" i="2"/>
  <c r="BF152" i="2" s="1"/>
  <c r="BK150" i="2"/>
  <c r="BI150" i="2"/>
  <c r="BH150" i="2"/>
  <c r="BG150" i="2"/>
  <c r="BE150" i="2"/>
  <c r="T150" i="2"/>
  <c r="R150" i="2"/>
  <c r="P150" i="2"/>
  <c r="J150" i="2"/>
  <c r="BF150" i="2" s="1"/>
  <c r="BK149" i="2"/>
  <c r="BI149" i="2"/>
  <c r="BH149" i="2"/>
  <c r="BG149" i="2"/>
  <c r="BE149" i="2"/>
  <c r="J31" i="2" s="1"/>
  <c r="AV95" i="1" s="1"/>
  <c r="T149" i="2"/>
  <c r="R149" i="2"/>
  <c r="P149" i="2"/>
  <c r="J149" i="2"/>
  <c r="BF149" i="2" s="1"/>
  <c r="BK147" i="2"/>
  <c r="BK146" i="2" s="1"/>
  <c r="J146" i="2" s="1"/>
  <c r="J97" i="2" s="1"/>
  <c r="BI147" i="2"/>
  <c r="BH147" i="2"/>
  <c r="BG147" i="2"/>
  <c r="BE147" i="2"/>
  <c r="F31" i="2" s="1"/>
  <c r="AZ95" i="1" s="1"/>
  <c r="AZ94" i="1" s="1"/>
  <c r="T147" i="2"/>
  <c r="R147" i="2"/>
  <c r="R146" i="2" s="1"/>
  <c r="P147" i="2"/>
  <c r="J147" i="2"/>
  <c r="BF147" i="2" s="1"/>
  <c r="T146" i="2"/>
  <c r="P146" i="2"/>
  <c r="BK144" i="2"/>
  <c r="BI144" i="2"/>
  <c r="BH144" i="2"/>
  <c r="BG144" i="2"/>
  <c r="BF144" i="2"/>
  <c r="BE144" i="2"/>
  <c r="T144" i="2"/>
  <c r="R144" i="2"/>
  <c r="P144" i="2"/>
  <c r="J144" i="2"/>
  <c r="BK142" i="2"/>
  <c r="BI142" i="2"/>
  <c r="BH142" i="2"/>
  <c r="BG142" i="2"/>
  <c r="BF142" i="2"/>
  <c r="BE142" i="2"/>
  <c r="T142" i="2"/>
  <c r="R142" i="2"/>
  <c r="P142" i="2"/>
  <c r="J142" i="2"/>
  <c r="BK136" i="2"/>
  <c r="BI136" i="2"/>
  <c r="F35" i="2" s="1"/>
  <c r="BD95" i="1" s="1"/>
  <c r="BD94" i="1" s="1"/>
  <c r="W33" i="1" s="1"/>
  <c r="BH136" i="2"/>
  <c r="BG136" i="2"/>
  <c r="BF136" i="2"/>
  <c r="BE136" i="2"/>
  <c r="T136" i="2"/>
  <c r="T133" i="2" s="1"/>
  <c r="R136" i="2"/>
  <c r="R133" i="2" s="1"/>
  <c r="P136" i="2"/>
  <c r="J136" i="2"/>
  <c r="BK134" i="2"/>
  <c r="BI134" i="2"/>
  <c r="BH134" i="2"/>
  <c r="F34" i="2" s="1"/>
  <c r="BC95" i="1" s="1"/>
  <c r="BC94" i="1" s="1"/>
  <c r="BG134" i="2"/>
  <c r="F33" i="2" s="1"/>
  <c r="BB95" i="1" s="1"/>
  <c r="BB94" i="1" s="1"/>
  <c r="BF134" i="2"/>
  <c r="J32" i="2" s="1"/>
  <c r="AW95" i="1" s="1"/>
  <c r="BE134" i="2"/>
  <c r="T134" i="2"/>
  <c r="R134" i="2"/>
  <c r="P134" i="2"/>
  <c r="P133" i="2" s="1"/>
  <c r="J134" i="2"/>
  <c r="BK133" i="2"/>
  <c r="J133" i="2" s="1"/>
  <c r="J96" i="2" s="1"/>
  <c r="J128" i="2"/>
  <c r="F128" i="2"/>
  <c r="J127" i="2"/>
  <c r="F127" i="2"/>
  <c r="F125" i="2"/>
  <c r="E123" i="2"/>
  <c r="J90" i="2"/>
  <c r="J89" i="2"/>
  <c r="F89" i="2"/>
  <c r="F87" i="2"/>
  <c r="E85" i="2"/>
  <c r="J35" i="2"/>
  <c r="J34" i="2"/>
  <c r="J33" i="2"/>
  <c r="AX95" i="1" s="1"/>
  <c r="J16" i="2"/>
  <c r="E16" i="2"/>
  <c r="F90" i="2" s="1"/>
  <c r="J15" i="2"/>
  <c r="J10" i="2"/>
  <c r="J125" i="2" s="1"/>
  <c r="AY95" i="1"/>
  <c r="AS94" i="1"/>
  <c r="AM90" i="1"/>
  <c r="L90" i="1"/>
  <c r="AM89" i="1"/>
  <c r="L89" i="1"/>
  <c r="AM87" i="1"/>
  <c r="L87" i="1"/>
  <c r="L85" i="1"/>
  <c r="L84" i="1"/>
  <c r="W31" i="1" l="1"/>
  <c r="AX94" i="1"/>
  <c r="P167" i="2"/>
  <c r="AT95" i="1"/>
  <c r="BK167" i="2"/>
  <c r="J167" i="2" s="1"/>
  <c r="J100" i="2" s="1"/>
  <c r="J168" i="2"/>
  <c r="J101" i="2" s="1"/>
  <c r="R132" i="2"/>
  <c r="P132" i="2"/>
  <c r="P131" i="2" s="1"/>
  <c r="AU95" i="1" s="1"/>
  <c r="AU94" i="1" s="1"/>
  <c r="T132" i="2"/>
  <c r="R167" i="2"/>
  <c r="BK256" i="2"/>
  <c r="J256" i="2" s="1"/>
  <c r="J110" i="2" s="1"/>
  <c r="J259" i="2"/>
  <c r="J112" i="2" s="1"/>
  <c r="W32" i="1"/>
  <c r="AY94" i="1"/>
  <c r="T167" i="2"/>
  <c r="AV94" i="1"/>
  <c r="W29" i="1"/>
  <c r="BK132" i="2"/>
  <c r="J87" i="2"/>
  <c r="F32" i="2"/>
  <c r="BA95" i="1" s="1"/>
  <c r="BA94" i="1" s="1"/>
  <c r="T131" i="2" l="1"/>
  <c r="BK131" i="2"/>
  <c r="J131" i="2" s="1"/>
  <c r="J132" i="2"/>
  <c r="J95" i="2" s="1"/>
  <c r="AW94" i="1"/>
  <c r="AK30" i="1" s="1"/>
  <c r="W30" i="1"/>
  <c r="AT94" i="1"/>
  <c r="AK29" i="1"/>
  <c r="R131" i="2"/>
  <c r="J28" i="2" l="1"/>
  <c r="J94" i="2"/>
  <c r="J37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<sst xmlns="http://schemas.openxmlformats.org/spreadsheetml/2006/main" count="1731" uniqueCount="518">
  <si>
    <t>Export Komplet</t>
  </si>
  <si>
    <t>2.0</t>
  </si>
  <si>
    <t>False</t>
  </si>
  <si>
    <t>{0d7fa6d3-a7b3-46e1-a6f1-9e2321cc773d}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</si>
  <si>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</si>
  <si>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</si>
  <si>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</si>
  <si>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</si>
  <si>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</si>
  <si>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</si>
  <si>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</si>
  <si>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</si>
  <si>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</si>
  <si>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Mostecka12,10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</si>
  <si>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</si>
  <si>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>Stavba:</t>
  </si>
  <si>
    <t>Oprava bytu č.10</t>
  </si>
  <si>
    <t>KSO:</t>
  </si>
  <si>
    <t>CC-CZ:</t>
  </si>
  <si>
    <t>Místo:</t>
  </si>
  <si>
    <t>Mostecká 12, Brno</t>
  </si>
  <si>
    <t>Datum:</t>
  </si>
  <si>
    <t>14. 10. 2025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</si>
  <si>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</si>
  <si>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</si>
  <si>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</si>
  <si>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</si>
  <si>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</si>
  <si>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</si>
  <si>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</si>
  <si>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Volková, Loděnice 50, 671 75</t>
  </si>
  <si>
    <t>True</t>
  </si>
  <si>
    <t>Zpracovatel:</t>
  </si>
  <si>
    <t>Radka Volková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</si>
  <si>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</si>
  <si>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</si>
  <si>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</si>
  <si>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</si>
  <si>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</si>
  <si>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</si>
  <si>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</si>
  <si>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</si>
  <si>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</si>
  <si>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</si>
  <si>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</si>
  <si>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</si>
  <si>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</si>
  <si>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</si>
  <si>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</si>
  <si>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</si>
  <si>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</si>
  <si>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</si>
  <si>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</si>
  <si>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</si>
  <si>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</si>
  <si>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</si>
  <si>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</si>
  <si>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</si>
  <si>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</si>
  <si>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</si>
  <si>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</si>
  <si>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</si>
  <si>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</si>
  <si>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</si>
  <si>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</si>
  <si>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</si>
  <si>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</si>
  <si>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</si>
  <si>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</si>
  <si>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</si>
  <si>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</si>
  <si>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</si>
  <si>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</si>
  <si>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</si>
  <si>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</si>
  <si>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</si>
  <si>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</si>
  <si>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</si>
  <si>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</si>
  <si>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</si>
  <si>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</si>
  <si>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</si>
  <si>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</si>
  <si>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</si>
  <si>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</si>
  <si>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</si>
  <si>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</si>
  <si>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</si>
  <si>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</si>
  <si>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</si>
  <si>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</si>
  <si>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</si>
  <si>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</si>
  <si>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</si>
  <si>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</si>
  <si>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736 - Ústřední vytápění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</si>
  <si>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</si>
  <si>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</si>
  <si>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</si>
  <si>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</si>
  <si>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</si>
  <si>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</si>
  <si>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</si>
  <si>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</si>
  <si>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</si>
  <si>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</si>
  <si>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</si>
  <si>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</si>
  <si>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</si>
  <si>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</si>
  <si>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</si>
  <si>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</si>
  <si>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</si>
  <si>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</si>
  <si>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</si>
  <si>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</si>
  <si>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</si>
  <si>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</si>
  <si>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</si>
  <si>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</si>
  <si>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</si>
  <si>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</si>
  <si>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</si>
  <si>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</si>
  <si>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</si>
  <si>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</si>
  <si>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611325421</t>
  </si>
  <si>
    <t>Oprava vnitřní vápenocementové štukové omítky stropů v rozsahu plochy do 10 %</t>
  </si>
  <si>
    <t>m2</t>
  </si>
  <si>
    <t>CS ÚRS 2025 02</t>
  </si>
  <si>
    <t>4</t>
  </si>
  <si>
    <t>2</t>
  </si>
  <si>
    <t>-304666512</t>
  </si>
  <si>
    <t>VV</t>
  </si>
  <si>
    <t>6,7+1,45+3,55+20,6</t>
  </si>
  <si>
    <t>612325421</t>
  </si>
  <si>
    <t>Oprava vnitřní vápenocementové štukové omítky stěn v rozsahu plochy do 10 %</t>
  </si>
  <si>
    <t>1705038563</t>
  </si>
  <si>
    <t>"1"(3,95+2,15)*2*2,65-0,7*2,0*2-0,8*2,0-0,9*2,0</t>
  </si>
  <si>
    <t>"2"(1,35+1,1)*2*0,65</t>
  </si>
  <si>
    <t>"3"(2,75+1,53)*2*0,65</t>
  </si>
  <si>
    <t>"4"(3,8+5,3)*2*2,65-0,8*2,0+5,0*0,4-1,03*1,7*2+(1,03+1,8*2)*0,45*2</t>
  </si>
  <si>
    <t>Součet</t>
  </si>
  <si>
    <t>3</t>
  </si>
  <si>
    <t>619991011</t>
  </si>
  <si>
    <t>Obalení konstrukcí a prvků fólií přilepenou lepící páskou</t>
  </si>
  <si>
    <t>-939853011</t>
  </si>
  <si>
    <t>1,03*1,7*2</t>
  </si>
  <si>
    <t>642-pc 1</t>
  </si>
  <si>
    <t>Odvoz a likvidace dveří</t>
  </si>
  <si>
    <t>kus</t>
  </si>
  <si>
    <t>-2056310925</t>
  </si>
  <si>
    <t>9</t>
  </si>
  <si>
    <t>Ostatní konstrukce a práce, bourání</t>
  </si>
  <si>
    <t>5</t>
  </si>
  <si>
    <t>952901111</t>
  </si>
  <si>
    <t xml:space="preserve">Vyčištění bytu při výšce podlaží do 4 m </t>
  </si>
  <si>
    <t>179343955</t>
  </si>
  <si>
    <t>32,3</t>
  </si>
  <si>
    <t>952-pc  1</t>
  </si>
  <si>
    <t>Odvoz a likvidace, háků, háčků a šrouby, pracovní desky kuchyňské linky, digestoře, dřezu, zástěny, vpusti</t>
  </si>
  <si>
    <t>sada</t>
  </si>
  <si>
    <t>1914810410</t>
  </si>
  <si>
    <t>7</t>
  </si>
  <si>
    <t>968-pc  2</t>
  </si>
  <si>
    <t>Umýt vchodové dveře, oprava těsnění, výměna prahu</t>
  </si>
  <si>
    <t>2111002718</t>
  </si>
  <si>
    <t>8</t>
  </si>
  <si>
    <t>968-pc  3</t>
  </si>
  <si>
    <t>Vyčistit radiátory</t>
  </si>
  <si>
    <t>1555064304</t>
  </si>
  <si>
    <t>968-pc  4</t>
  </si>
  <si>
    <t xml:space="preserve">Vyčistit dlažbu, obklady, umyvadlo, WC kombi-WC a koupelna </t>
  </si>
  <si>
    <t>hod</t>
  </si>
  <si>
    <t>-631210803</t>
  </si>
  <si>
    <t>10</t>
  </si>
  <si>
    <t>978011111</t>
  </si>
  <si>
    <t>Otlučení (osekání) vnitřní vápenné nebo vápenocementové omítky stropů v rozsahu do 10 %</t>
  </si>
  <si>
    <t>1504105411</t>
  </si>
  <si>
    <t>11</t>
  </si>
  <si>
    <t>978013121</t>
  </si>
  <si>
    <t>Otlučení (osekání) vnitřní vápenné nebo vápenocementové omítky stěn v rozsahu přes 5 do 10 %</t>
  </si>
  <si>
    <t>-2005608215</t>
  </si>
  <si>
    <t>84,174</t>
  </si>
  <si>
    <t>997</t>
  </si>
  <si>
    <t>Přesun sutě</t>
  </si>
  <si>
    <t>997013213</t>
  </si>
  <si>
    <t>Vnitrostaveništní doprava suti a vybouraných hmot pro budovy v přes 9 do 12 m ručně</t>
  </si>
  <si>
    <t>t</t>
  </si>
  <si>
    <t>-732221113</t>
  </si>
  <si>
    <t>13</t>
  </si>
  <si>
    <t>997013501</t>
  </si>
  <si>
    <t>Odvoz suti a vybouraných hmot na skládku nebo meziskládku do 1 km se složením</t>
  </si>
  <si>
    <t>1062980536</t>
  </si>
  <si>
    <t>14</t>
  </si>
  <si>
    <t>997013509</t>
  </si>
  <si>
    <t>Příplatek k odvozu suti a vybouraných hmot na skládku ZKD 1 km přes 1 km</t>
  </si>
  <si>
    <t>1572859781</t>
  </si>
  <si>
    <t>0,642*14 'Přepočtené koeficientem množství</t>
  </si>
  <si>
    <t>15</t>
  </si>
  <si>
    <t>997013601</t>
  </si>
  <si>
    <t>Poplatek za uložení na skládce (skládkovné) stavebního odpadu</t>
  </si>
  <si>
    <t>1808874386</t>
  </si>
  <si>
    <t>998</t>
  </si>
  <si>
    <t>Přesun hmot</t>
  </si>
  <si>
    <t>16</t>
  </si>
  <si>
    <t>998018002</t>
  </si>
  <si>
    <t>Přesun hmot pro budovy ruční pro budovy v přes 6 do 12 m</t>
  </si>
  <si>
    <t>-86853141</t>
  </si>
  <si>
    <t>PSV</t>
  </si>
  <si>
    <t>Práce a dodávky PSV</t>
  </si>
  <si>
    <t>725</t>
  </si>
  <si>
    <t>Zdravotechnika - zařizovací předměty</t>
  </si>
  <si>
    <t>17</t>
  </si>
  <si>
    <t>725244103</t>
  </si>
  <si>
    <t>Výměna-dveře sprchové rámové se skleněnou výplní tl. 5 mm otvíravé jednokřídlové do niky na vaničku šířky 900 mm-přeměřit na stavbě</t>
  </si>
  <si>
    <t>soubor</t>
  </si>
  <si>
    <t>-2138529142</t>
  </si>
  <si>
    <t>18</t>
  </si>
  <si>
    <t>725310823</t>
  </si>
  <si>
    <t>Demontáž dřez jednoduchý vestavěný v kuchyňských sestavách bez výtokových armatur</t>
  </si>
  <si>
    <t>-1818905947</t>
  </si>
  <si>
    <t>19</t>
  </si>
  <si>
    <t>725311121</t>
  </si>
  <si>
    <t xml:space="preserve">Dřez jednoduchý nerezový se zápachovou uzávěrkou s odkapávací plochou </t>
  </si>
  <si>
    <t>-462170274</t>
  </si>
  <si>
    <t>20</t>
  </si>
  <si>
    <t>7256-pc 1</t>
  </si>
  <si>
    <t>Výměna prkýnka na WC kombi</t>
  </si>
  <si>
    <t>-1987504321</t>
  </si>
  <si>
    <t>7256-pc 2</t>
  </si>
  <si>
    <t>Výměna přípravy na pračku</t>
  </si>
  <si>
    <t>-1847120882</t>
  </si>
  <si>
    <t>22</t>
  </si>
  <si>
    <t>7256-pc 2.1</t>
  </si>
  <si>
    <t>Vyřazení sporáku na základě vyřazovacího protokolu, následná likvidace sporáku</t>
  </si>
  <si>
    <t>1275078615</t>
  </si>
  <si>
    <t>23</t>
  </si>
  <si>
    <t>M</t>
  </si>
  <si>
    <t>5411-pc 1.1</t>
  </si>
  <si>
    <t>D+m sporák se sklokeramickou deskou a s elektrickou troubou v barvě bílé, specifikace v PD</t>
  </si>
  <si>
    <t>32</t>
  </si>
  <si>
    <t>2146834442</t>
  </si>
  <si>
    <t>24</t>
  </si>
  <si>
    <t>7256-pc 3</t>
  </si>
  <si>
    <t>Výměna vpusti a oprava sprchové vaničky (obložení u podlahy)</t>
  </si>
  <si>
    <t>207839765</t>
  </si>
  <si>
    <t>25</t>
  </si>
  <si>
    <t>7256-pc 4</t>
  </si>
  <si>
    <t>Kontrola uzávěrů vody případně výměna</t>
  </si>
  <si>
    <t>842333453</t>
  </si>
  <si>
    <t>26</t>
  </si>
  <si>
    <t>7256-pc 5</t>
  </si>
  <si>
    <t>Vyčištění odpadů</t>
  </si>
  <si>
    <t>-941900691</t>
  </si>
  <si>
    <t>27</t>
  </si>
  <si>
    <t>725820801</t>
  </si>
  <si>
    <t>Demontáž baterie nástěnné do G 3 / 4</t>
  </si>
  <si>
    <t>1740640379</t>
  </si>
  <si>
    <t>28</t>
  </si>
  <si>
    <t>725820802</t>
  </si>
  <si>
    <t>Demontáž baterie stojánkové do jednoho otvoru</t>
  </si>
  <si>
    <t>-1665198790</t>
  </si>
  <si>
    <t>29</t>
  </si>
  <si>
    <t>725821325</t>
  </si>
  <si>
    <t xml:space="preserve">Baterie dřezová stojánková páková s otáčivým kulatým ústím </t>
  </si>
  <si>
    <t>-61965691</t>
  </si>
  <si>
    <t>30</t>
  </si>
  <si>
    <t>725822613R</t>
  </si>
  <si>
    <t>Baterie umyvadlová stojánková páková pro invalidy</t>
  </si>
  <si>
    <t>1034133595</t>
  </si>
  <si>
    <t>31</t>
  </si>
  <si>
    <t>725831312</t>
  </si>
  <si>
    <t>Baterie sprchová nástěnná podobná  s příslušenstvím a pevným držákem</t>
  </si>
  <si>
    <t>-2139601606</t>
  </si>
  <si>
    <t>998725312</t>
  </si>
  <si>
    <t>Přesun hmot procentní pro zařizovací předměty ruční v objektech v přes 6 do 12 m</t>
  </si>
  <si>
    <t>%</t>
  </si>
  <si>
    <t>1631081519</t>
  </si>
  <si>
    <t>736</t>
  </si>
  <si>
    <t>Ústřední vytápění</t>
  </si>
  <si>
    <t>33</t>
  </si>
  <si>
    <t>73611113R</t>
  </si>
  <si>
    <t>Výměna  digitálního termostatu-bude stejný</t>
  </si>
  <si>
    <t>1745071021</t>
  </si>
  <si>
    <t>34</t>
  </si>
  <si>
    <t>998736312</t>
  </si>
  <si>
    <t>Přesun hmot procentní pro plošné vytápění ruční v objektech v přes 6 do 12 m</t>
  </si>
  <si>
    <t>2033568513</t>
  </si>
  <si>
    <t>741</t>
  </si>
  <si>
    <t>Elektroinstalace - silnoproud</t>
  </si>
  <si>
    <t>35</t>
  </si>
  <si>
    <t>7410-pc 1</t>
  </si>
  <si>
    <t>Doplnění vypínače na WC</t>
  </si>
  <si>
    <t>2063527326</t>
  </si>
  <si>
    <t>36</t>
  </si>
  <si>
    <t>7410-pc 2</t>
  </si>
  <si>
    <t>Vyčištění světel</t>
  </si>
  <si>
    <t>1765239379</t>
  </si>
  <si>
    <t>37</t>
  </si>
  <si>
    <t>7410-pc 3</t>
  </si>
  <si>
    <t>Doplnit dvířka u rozvaděče-kontrola a přeměření na stavbě</t>
  </si>
  <si>
    <t>-898266317</t>
  </si>
  <si>
    <t>38</t>
  </si>
  <si>
    <t>7410-pc 4</t>
  </si>
  <si>
    <t>Výměna vypínače u pracovní desky</t>
  </si>
  <si>
    <t>274515577</t>
  </si>
  <si>
    <t>39</t>
  </si>
  <si>
    <t>7410-pc 5</t>
  </si>
  <si>
    <t>Výměna 2 x zásuvky u kuchyňské linky</t>
  </si>
  <si>
    <t>1262763529</t>
  </si>
  <si>
    <t>40</t>
  </si>
  <si>
    <t>741810001</t>
  </si>
  <si>
    <t>Celková prohlídka elektrického rozvodu a zařízení do 100 000,- Kč vč.revize</t>
  </si>
  <si>
    <t>828621911</t>
  </si>
  <si>
    <t>41</t>
  </si>
  <si>
    <t>741811011</t>
  </si>
  <si>
    <t>Kontrola rozvaděč nn silový hmotnosti do 200 kg</t>
  </si>
  <si>
    <t>-1512830031</t>
  </si>
  <si>
    <t>42</t>
  </si>
  <si>
    <t>7418-pc 1</t>
  </si>
  <si>
    <t xml:space="preserve">D+M osvětlení kuchyňské linky pod horními skříňkami </t>
  </si>
  <si>
    <t>-1857142622</t>
  </si>
  <si>
    <t>43</t>
  </si>
  <si>
    <t>998741312</t>
  </si>
  <si>
    <t>Přesun hmot procentní pro silnoproud ruční v objektech v přes 6 do 12 m</t>
  </si>
  <si>
    <t>-585101560</t>
  </si>
  <si>
    <t>742</t>
  </si>
  <si>
    <t>Elektroinstalace - slaboproud</t>
  </si>
  <si>
    <t>44</t>
  </si>
  <si>
    <t>742210121</t>
  </si>
  <si>
    <t>Výměna bytového požárního hlásiče</t>
  </si>
  <si>
    <t>869985747</t>
  </si>
  <si>
    <t>45</t>
  </si>
  <si>
    <t>742310006</t>
  </si>
  <si>
    <t>Montáž domácího nástěnného audio/video telefonu včetně zprovoznění</t>
  </si>
  <si>
    <t>1877405786</t>
  </si>
  <si>
    <t>46</t>
  </si>
  <si>
    <t>38226805</t>
  </si>
  <si>
    <t>domovní telefon s ovládáním elektrického zámku</t>
  </si>
  <si>
    <t>-1891478178</t>
  </si>
  <si>
    <t>47</t>
  </si>
  <si>
    <t>742310806</t>
  </si>
  <si>
    <t>Demontáž domácího nástěnného audio/video telefonu</t>
  </si>
  <si>
    <t>-1487896889</t>
  </si>
  <si>
    <t>48</t>
  </si>
  <si>
    <t>742-PC 1</t>
  </si>
  <si>
    <t>Vyčištění a kontrola funkčnosti ventilátorů</t>
  </si>
  <si>
    <t>1582188190</t>
  </si>
  <si>
    <t>49</t>
  </si>
  <si>
    <t>998742312</t>
  </si>
  <si>
    <t>Přesun hmot procentní pro slaboproud ruční v objektech v do 12 m</t>
  </si>
  <si>
    <t>710092646</t>
  </si>
  <si>
    <t>766</t>
  </si>
  <si>
    <t>Konstrukce truhlářské</t>
  </si>
  <si>
    <t>50</t>
  </si>
  <si>
    <t>766-pc 1</t>
  </si>
  <si>
    <t>Před objednáním dveří-přeměřit na stavbě</t>
  </si>
  <si>
    <t>-959589111</t>
  </si>
  <si>
    <t>51</t>
  </si>
  <si>
    <t>766-pc 2</t>
  </si>
  <si>
    <t>Výměna pracovní desky (s montáží dřezu a stojánkové baterie) u kuchyňské linky,výměna digestoře -podobná jako původní, linka se opraví, seřídí a vyčistí</t>
  </si>
  <si>
    <t>-880143582</t>
  </si>
  <si>
    <t>52</t>
  </si>
  <si>
    <t>766811221</t>
  </si>
  <si>
    <t>Příplatek k montáži kuchyňské pracovní desky za vyřezání otvoru</t>
  </si>
  <si>
    <t>-874059787</t>
  </si>
  <si>
    <t>53</t>
  </si>
  <si>
    <t>766811223</t>
  </si>
  <si>
    <t>Příplatek k montáži kuchyňské pracovní desky za usazení dřezu</t>
  </si>
  <si>
    <t>1647411941</t>
  </si>
  <si>
    <t>54</t>
  </si>
  <si>
    <t>766-pc 3</t>
  </si>
  <si>
    <t>Vyčištění, seřízení oken, oprava těsnění</t>
  </si>
  <si>
    <t>1365543202</t>
  </si>
  <si>
    <t>55</t>
  </si>
  <si>
    <t>766-pc 4</t>
  </si>
  <si>
    <t>Výměna dveří do koupelny a WC-dveře bílé, plné 70/197cm včetně kování, klik, zámku a větracích mřížek</t>
  </si>
  <si>
    <t>749740002</t>
  </si>
  <si>
    <t>56</t>
  </si>
  <si>
    <t>766-pc 5</t>
  </si>
  <si>
    <t>Výměna dveří kuchyň- dveře bílé, plné  80/197cm včetně kování, klik, zámku</t>
  </si>
  <si>
    <t>2031189081</t>
  </si>
  <si>
    <t>57</t>
  </si>
  <si>
    <t>766-pc 6</t>
  </si>
  <si>
    <t>Oprava pantů u zárubní -kuchyň, WC, koupelna</t>
  </si>
  <si>
    <t>686044732</t>
  </si>
  <si>
    <t>58</t>
  </si>
  <si>
    <t>998766312</t>
  </si>
  <si>
    <t>Přesun hmot procentní pro kce truhlářské ruční v objektech v přes 6 do 12 m</t>
  </si>
  <si>
    <t>-2116093094</t>
  </si>
  <si>
    <t>776</t>
  </si>
  <si>
    <t>Podlahy povlakové</t>
  </si>
  <si>
    <t>59</t>
  </si>
  <si>
    <t>776111115</t>
  </si>
  <si>
    <t>Broušení podkladu povlakových podlah před litím stěrky</t>
  </si>
  <si>
    <t>2076907038</t>
  </si>
  <si>
    <t>60</t>
  </si>
  <si>
    <t>776111311</t>
  </si>
  <si>
    <t>Vysátí podkladu povlakových podlah</t>
  </si>
  <si>
    <t>-1051127539</t>
  </si>
  <si>
    <t>28,35</t>
  </si>
  <si>
    <t>61</t>
  </si>
  <si>
    <t>776121112</t>
  </si>
  <si>
    <t>Vodou ředitelná penetrace savého podkladu povlakových podlah</t>
  </si>
  <si>
    <t>1716580818</t>
  </si>
  <si>
    <t>62</t>
  </si>
  <si>
    <t>776141111</t>
  </si>
  <si>
    <t>Stěrka podlahová nivelační pro vyrovnání podkladu povlakových podlah pevnosti 20 MPa tl do 3 mm</t>
  </si>
  <si>
    <t>209883937</t>
  </si>
  <si>
    <t>63</t>
  </si>
  <si>
    <t>776201811</t>
  </si>
  <si>
    <t>Demontáž lepených povlakových podlah včetně lišt</t>
  </si>
  <si>
    <t>-1353874021</t>
  </si>
  <si>
    <t>20,6+1,05*0,5*2</t>
  </si>
  <si>
    <t>6,7</t>
  </si>
  <si>
    <t>64</t>
  </si>
  <si>
    <t>776221111</t>
  </si>
  <si>
    <t>Lepení pásů z PVC standardním lepidlem</t>
  </si>
  <si>
    <t>-317981505</t>
  </si>
  <si>
    <t>65</t>
  </si>
  <si>
    <t>28412245</t>
  </si>
  <si>
    <t>krytina podlahová PVC tl 2mm</t>
  </si>
  <si>
    <t>-1036714143</t>
  </si>
  <si>
    <t>28,35*1,1 'Přepočtené koeficientem množství</t>
  </si>
  <si>
    <t>66</t>
  </si>
  <si>
    <t>776223112R</t>
  </si>
  <si>
    <t>Spoj povlakových podlahovin z PVC svařováním za studena</t>
  </si>
  <si>
    <t>m</t>
  </si>
  <si>
    <t>1127308029</t>
  </si>
  <si>
    <t>67</t>
  </si>
  <si>
    <t>776421111R</t>
  </si>
  <si>
    <t>Montáž a dod.obvodových lišt lepením</t>
  </si>
  <si>
    <t>312813971</t>
  </si>
  <si>
    <t>(3,8+5,3+3,95+2,15)*2</t>
  </si>
  <si>
    <t>68</t>
  </si>
  <si>
    <t>998776311</t>
  </si>
  <si>
    <t>Přesun hmot procentní pro podlahy povlakové ruční v objektech v do 6 m</t>
  </si>
  <si>
    <t>954352709</t>
  </si>
  <si>
    <t>783</t>
  </si>
  <si>
    <t>Dokončovací práce - nátěry</t>
  </si>
  <si>
    <t>69</t>
  </si>
  <si>
    <t>783306801</t>
  </si>
  <si>
    <t>Odstranění nátěru ze zámečnických konstrukcí obroušením</t>
  </si>
  <si>
    <t>-62734208</t>
  </si>
  <si>
    <t>4,8*0,25+4,7*0,25*2</t>
  </si>
  <si>
    <t>70</t>
  </si>
  <si>
    <t>783314101</t>
  </si>
  <si>
    <t>Základní jednonásobný syntetický nátěr zámečnických konstrukcí</t>
  </si>
  <si>
    <t>-315178707</t>
  </si>
  <si>
    <t>71</t>
  </si>
  <si>
    <t>783315101</t>
  </si>
  <si>
    <t>Mezinátěr jednonásobný syntetický standardní zámečnických konstrukcí</t>
  </si>
  <si>
    <t>1119730073</t>
  </si>
  <si>
    <t>72</t>
  </si>
  <si>
    <t>783317101</t>
  </si>
  <si>
    <t>Krycí jednonásobný syntetický standardní nátěr zámečnických konstrukcí</t>
  </si>
  <si>
    <t>1848074040</t>
  </si>
  <si>
    <t>784</t>
  </si>
  <si>
    <t>Dokončovací práce - malby a tapety</t>
  </si>
  <si>
    <t>73</t>
  </si>
  <si>
    <t>784121001</t>
  </si>
  <si>
    <t>Oškrabání malby v mísnostech v do 3,80 m</t>
  </si>
  <si>
    <t>1800335373</t>
  </si>
  <si>
    <t>"1"(3,95+2,15)*2*2,65</t>
  </si>
  <si>
    <t>"2"(1,35+1,1)*2*0,65+4</t>
  </si>
  <si>
    <t>"3"(2,75+1,53)*2*0,65+4</t>
  </si>
  <si>
    <t>"4"(3,8+5,3)*2*2,65</t>
  </si>
  <si>
    <t>74</t>
  </si>
  <si>
    <t>784121011</t>
  </si>
  <si>
    <t>Rozmývání podkladu po oškrabání malby v místnostech v do 3,80 m</t>
  </si>
  <si>
    <t>-162786085</t>
  </si>
  <si>
    <t>75</t>
  </si>
  <si>
    <t>784121031</t>
  </si>
  <si>
    <t>Mydlení podkladu v místnostech v do 3,80 m</t>
  </si>
  <si>
    <t>1505284914</t>
  </si>
  <si>
    <t>76</t>
  </si>
  <si>
    <t>784181111</t>
  </si>
  <si>
    <t>Základní silikátová jednonásobná bezbarvá penetrace podkladu v místnostech v do 3,80 m</t>
  </si>
  <si>
    <t>429972801</t>
  </si>
  <si>
    <t>77</t>
  </si>
  <si>
    <t>784221101</t>
  </si>
  <si>
    <t>Dvojnásobné bílé malby ze směsí za sucha dobře otěruvzdorných v místnostech do 3,80 m</t>
  </si>
  <si>
    <t>-874821453</t>
  </si>
  <si>
    <t>HZS</t>
  </si>
  <si>
    <t>Hodinové zúčtovací sazby</t>
  </si>
  <si>
    <t>78</t>
  </si>
  <si>
    <t>HZS2212</t>
  </si>
  <si>
    <t>Hodinová zúčtovací sazba instalatér odborný</t>
  </si>
  <si>
    <t>512</t>
  </si>
  <si>
    <t>-1943512659</t>
  </si>
  <si>
    <t>79</t>
  </si>
  <si>
    <t>HZS2231</t>
  </si>
  <si>
    <t>Hodinová zúčtovací sazba elektrikář</t>
  </si>
  <si>
    <t>988173217</t>
  </si>
  <si>
    <t>" prohlídka systému"2</t>
  </si>
  <si>
    <t>"drobné pomocné práce"1</t>
  </si>
  <si>
    <t>VRN</t>
  </si>
  <si>
    <t>Vedlejší rozpočtové náklady</t>
  </si>
  <si>
    <t>VRN3</t>
  </si>
  <si>
    <t>Zařízení staveniště</t>
  </si>
  <si>
    <t>80</t>
  </si>
  <si>
    <t>030001000</t>
  </si>
  <si>
    <t>Zařízení staveniště 1%</t>
  </si>
  <si>
    <t>1024</t>
  </si>
  <si>
    <t>1462931321</t>
  </si>
  <si>
    <t>VRN6</t>
  </si>
  <si>
    <t>Územní vlivy</t>
  </si>
  <si>
    <t>81</t>
  </si>
  <si>
    <t>060001000</t>
  </si>
  <si>
    <t>Územní vlivy 3,2%</t>
  </si>
  <si>
    <t>-1738340849</t>
  </si>
  <si>
    <t>VRN7</t>
  </si>
  <si>
    <t>Provozní vlivy</t>
  </si>
  <si>
    <t>82</t>
  </si>
  <si>
    <t>070001000</t>
  </si>
  <si>
    <t>Provozní vlivy 2%</t>
  </si>
  <si>
    <t>1482422971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</si>
</sst>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  <charset val="1"/>
    </font>
    <font>
      <sz val="8"/>
      <color rgb="FFFFFFFF"/>
      <name val="Arial CE"/>
      <charset val="1"/>
    </font>
    <font>
      <sz val="8"/>
      <color rgb="FF3366FF"/>
      <name val="Arial CE"/>
      <charset val="1"/>
    </font>
    <font>
      <b/>
      <sz val="14"/>
      <name val="Arial CE"/>
      <charset val="1"/>
    </font>
    <font>
      <b/>
      <sz val="12"/>
      <color rgb="FF969696"/>
      <name val="Arial CE"/>
      <charset val="1"/>
    </font>
    <font>
      <sz val="10"/>
      <color rgb="FF969696"/>
      <name val="Arial CE"/>
      <charset val="1"/>
    </font>
    <font>
      <sz val="10"/>
      <name val="Arial CE"/>
      <charset val="1"/>
    </font>
    <font>
      <b/>
      <sz val="8"/>
      <color rgb="FF969696"/>
      <name val="Arial CE"/>
      <charset val="1"/>
    </font>
    <font>
      <b/>
      <sz val="11"/>
      <name val="Arial CE"/>
      <charset val="1"/>
    </font>
    <font>
      <b/>
      <sz val="10"/>
      <name val="Arial CE"/>
      <charset val="1"/>
    </font>
    <font>
      <b/>
      <sz val="10"/>
      <color rgb="FF969696"/>
      <name val="Arial CE"/>
      <charset val="1"/>
    </font>
    <font>
      <b/>
      <sz val="12"/>
      <name val="Arial CE"/>
      <charset val="1"/>
    </font>
    <font>
      <b/>
      <sz val="10"/>
      <color rgb="FF464646"/>
      <name val="Arial CE"/>
      <charset val="1"/>
    </font>
    <font>
      <sz val="12"/>
      <color rgb="FF969696"/>
      <name val="Arial CE"/>
      <charset val="1"/>
    </font>
    <font>
      <sz val="9"/>
      <name val="Arial CE"/>
      <charset val="1"/>
    </font>
    <font>
      <sz val="9"/>
      <color rgb="FF969696"/>
      <name val="Arial CE"/>
      <charset val="1"/>
    </font>
    <font>
      <b/>
      <sz val="12"/>
      <color rgb="FF960000"/>
      <name val="Arial CE"/>
      <charset val="1"/>
    </font>
    <font>
      <sz val="18"/>
      <color theme="10"/>
      <name val="Wingdings 2"/>
      <charset val="1"/>
    </font>
    <font>
      <u/>
      <sz val="11"/>
      <color theme="10"/>
      <name val="Calibri"/>
      <charset val="1"/>
    </font>
    <font>
      <sz val="11"/>
      <name val="Arial CE"/>
      <charset val="1"/>
    </font>
    <font>
      <b/>
      <sz val="11"/>
      <color rgb="FF003366"/>
      <name val="Arial CE"/>
      <charset val="1"/>
    </font>
    <font>
      <sz val="11"/>
      <color rgb="FF003366"/>
      <name val="Arial CE"/>
      <charset val="1"/>
    </font>
    <font>
      <sz val="11"/>
      <color rgb="FF969696"/>
      <name val="Arial CE"/>
      <charset val="1"/>
    </font>
    <font>
      <sz val="10"/>
      <color rgb="FF3366FF"/>
      <name val="Arial CE"/>
      <charset val="1"/>
    </font>
    <font>
      <sz val="8"/>
      <color rgb="FF969696"/>
      <name val="Arial CE"/>
      <charset val="1"/>
    </font>
    <font>
      <b/>
      <sz val="12"/>
      <color rgb="FF800000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960000"/>
      <name val="Arial CE"/>
      <charset val="1"/>
    </font>
    <font>
      <b/>
      <sz val="8"/>
      <name val="Arial CE"/>
      <charset val="1"/>
    </font>
    <font>
      <sz val="8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8"/>
      <color rgb="FFFF0000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8" fillId="0" borderId="0" applyBorder="0" applyProtection="0"/>
  </cellStyleXfs>
  <cellXfs count="208">
    <xf numFmtId="0" fontId="0" fillId="0" borderId="0" xfId="0"/>
    <xf numFmtId="165" fontId="6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4" fontId="11" fillId="4" borderId="8" xfId="0" applyNumberFormat="1" applyFont="1" applyFill="1" applyBorder="1" applyAlignment="1">
      <alignment vertical="center"/>
    </xf>
    <xf numFmtId="0" fontId="11" fillId="4" borderId="7" xfId="0" applyFont="1" applyFill="1" applyBorder="1" applyAlignment="1">
      <alignment horizontal="left" vertical="center"/>
    </xf>
    <xf numFmtId="4" fontId="10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3" borderId="0" xfId="0" applyFont="1" applyFill="1" applyAlignment="1" applyProtection="1">
      <alignment horizontal="left" vertical="center"/>
      <protection locked="0"/>
    </xf>
    <xf numFmtId="49" fontId="6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11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1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" fontId="13" fillId="0" borderId="18" xfId="0" applyNumberFormat="1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166" fontId="13" fillId="0" borderId="0" xfId="0" applyNumberFormat="1" applyFont="1" applyBorder="1" applyAlignment="1">
      <alignment vertical="center"/>
    </xf>
    <xf numFmtId="4" fontId="13" fillId="0" borderId="14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7" fillId="0" borderId="0" xfId="1" applyFont="1" applyBorder="1" applyAlignment="1" applyProtection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2" fillId="0" borderId="19" xfId="0" applyNumberFormat="1" applyFont="1" applyBorder="1" applyAlignment="1">
      <alignment vertical="center"/>
    </xf>
    <xf numFmtId="4" fontId="22" fillId="0" borderId="20" xfId="0" applyNumberFormat="1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11" fillId="5" borderId="6" xfId="0" applyFont="1" applyFill="1" applyBorder="1" applyAlignment="1">
      <alignment horizontal="left" vertical="center"/>
    </xf>
    <xf numFmtId="0" fontId="11" fillId="5" borderId="7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4" fillId="5" borderId="0" xfId="0" applyFont="1" applyFill="1" applyAlignment="1">
      <alignment horizontal="left" vertical="center"/>
    </xf>
    <xf numFmtId="0" fontId="14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6" fillId="0" borderId="3" xfId="0" applyFont="1" applyBorder="1" applyAlignment="1">
      <alignment vertical="center"/>
    </xf>
    <xf numFmtId="0" fontId="26" fillId="0" borderId="20" xfId="0" applyFont="1" applyBorder="1" applyAlignment="1">
      <alignment horizontal="left" vertical="center"/>
    </xf>
    <xf numFmtId="0" fontId="26" fillId="0" borderId="20" xfId="0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3" xfId="0" applyFont="1" applyBorder="1" applyAlignment="1">
      <alignment vertical="center"/>
    </xf>
    <xf numFmtId="0" fontId="27" fillId="0" borderId="20" xfId="0" applyFont="1" applyBorder="1" applyAlignment="1">
      <alignment horizontal="left" vertical="center"/>
    </xf>
    <xf numFmtId="0" fontId="27" fillId="0" borderId="20" xfId="0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30" fillId="0" borderId="0" xfId="0" applyFont="1" applyAlignment="1"/>
    <xf numFmtId="0" fontId="30" fillId="0" borderId="3" xfId="0" applyFont="1" applyBorder="1" applyAlignment="1"/>
    <xf numFmtId="0" fontId="3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30" fillId="0" borderId="0" xfId="0" applyFont="1" applyAlignment="1" applyProtection="1">
      <protection locked="0"/>
    </xf>
    <xf numFmtId="4" fontId="26" fillId="0" borderId="0" xfId="0" applyNumberFormat="1" applyFont="1" applyAlignment="1"/>
    <xf numFmtId="0" fontId="30" fillId="0" borderId="18" xfId="0" applyFont="1" applyBorder="1" applyAlignment="1"/>
    <xf numFmtId="0" fontId="30" fillId="0" borderId="0" xfId="0" applyFont="1" applyBorder="1" applyAlignment="1"/>
    <xf numFmtId="166" fontId="30" fillId="0" borderId="0" xfId="0" applyNumberFormat="1" applyFont="1" applyBorder="1" applyAlignment="1"/>
    <xf numFmtId="166" fontId="30" fillId="0" borderId="14" xfId="0" applyNumberFormat="1" applyFont="1" applyBorder="1" applyAlignment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27" fillId="0" borderId="0" xfId="0" applyFont="1" applyAlignment="1">
      <alignment horizontal="left"/>
    </xf>
    <xf numFmtId="4" fontId="2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3" borderId="22" xfId="0" applyNumberFormat="1" applyFont="1" applyFill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15" fillId="3" borderId="18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4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167" fontId="31" fillId="0" borderId="0" xfId="0" applyNumberFormat="1" applyFont="1" applyAlignment="1">
      <alignment vertical="center"/>
    </xf>
    <xf numFmtId="0" fontId="31" fillId="0" borderId="0" xfId="0" applyFont="1" applyAlignment="1" applyProtection="1">
      <alignment vertical="center"/>
      <protection locked="0"/>
    </xf>
    <xf numFmtId="0" fontId="31" fillId="0" borderId="18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167" fontId="33" fillId="0" borderId="0" xfId="0" applyNumberFormat="1" applyFont="1" applyAlignment="1">
      <alignment vertical="center"/>
    </xf>
    <xf numFmtId="0" fontId="33" fillId="0" borderId="0" xfId="0" applyFont="1" applyAlignment="1" applyProtection="1">
      <alignment vertical="center"/>
      <protection locked="0"/>
    </xf>
    <xf numFmtId="0" fontId="33" fillId="0" borderId="18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3" fillId="0" borderId="14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14" fillId="3" borderId="22" xfId="0" applyNumberFormat="1" applyFont="1" applyFill="1" applyBorder="1" applyAlignment="1" applyProtection="1">
      <alignment vertical="center"/>
      <protection locked="0"/>
    </xf>
    <xf numFmtId="0" fontId="15" fillId="3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right" vertical="center"/>
    </xf>
    <xf numFmtId="0" fontId="14" fillId="5" borderId="8" xfId="0" applyFont="1" applyFill="1" applyBorder="1" applyAlignment="1">
      <alignment horizontal="center" vertical="center"/>
    </xf>
    <xf numFmtId="4" fontId="16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4" fontId="21" fillId="0" borderId="0" xfId="0" applyNumberFormat="1" applyFont="1" applyBorder="1" applyAlignment="1">
      <alignment vertical="center"/>
    </xf>
    <xf numFmtId="0" fontId="6" fillId="3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4" name="Pictur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3" name="Picture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zoomScaleNormal="100" workbookViewId="0">
      <selection activeCellId="1" sqref="K262 A1"/>
    </sheetView>
  </sheetViews>
  <sheetFormatPr defaultColWidth="8.5" defaultRowHeight="12.75" customHeight="1"/>
  <cols>
    <col min="1" max="1" width="8.375" customWidth="1"/>
    <col min="2" max="2" width="1.625" customWidth="1"/>
    <col min="3" max="3" width="4.125" customWidth="1"/>
    <col min="4" max="33" width="2.625" customWidth="1"/>
    <col min="34" max="34" width="3.375" customWidth="1"/>
    <col min="35" max="35" width="31.625" customWidth="1"/>
    <col min="36" max="37" width="2.5" customWidth="1"/>
    <col min="38" max="38" width="8.375" customWidth="1"/>
    <col min="39" max="39" width="3.375" customWidth="1"/>
    <col min="40" max="40" width="13.375" customWidth="1"/>
    <col min="41" max="41" width="7.5" customWidth="1"/>
    <col min="42" max="42" width="4.125" customWidth="1"/>
    <col min="43" max="43" width="15.625" hidden="1" customWidth="1"/>
    <col min="44" max="44" width="13.625" customWidth="1"/>
    <col min="45" max="47" width="25.875" hidden="1" customWidth="1"/>
    <col min="48" max="49" width="21.625" hidden="1" customWidth="1"/>
    <col min="50" max="51" width="25" hidden="1" customWidth="1"/>
    <col min="52" max="52" width="21.625" hidden="1" customWidth="1"/>
    <col min="53" max="53" width="19.125" hidden="1" customWidth="1"/>
    <col min="54" max="54" width="25" hidden="1" customWidth="1"/>
    <col min="55" max="55" width="21.625" hidden="1" customWidth="1"/>
    <col min="56" max="56" width="19.125" hidden="1" customWidth="1"/>
    <col min="57" max="57" width="66.5" customWidth="1"/>
    <col min="71" max="91" width="9.375" hidden="1" customWidth="1"/>
  </cols>
  <sheetData>
    <row r="1" spans="1:74" ht="10">
      <c r="A1" s="15" t="s">
        <v>0</v>
      </c>
      <c r="AZ1" s="15"/>
      <c r="BA1" s="15" t="s">
        <v>1</v>
      </c>
      <c r="BB1" s="15"/>
      <c r="BT1" s="15" t="s">
        <v>2</v>
      </c>
      <c r="BU1" s="15" t="s">
        <v>2</v>
      </c>
      <c r="BV1" s="15" t="s">
        <v>3</v>
      </c>
    </row>
    <row r="2" spans="1:74" ht="37" customHeight="1">
      <c r="AR2" s="14" t="s">
        <v>4</v>
      </c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S2" s="16" t="s">
        <v>5</v>
      </c>
      <c r="BT2" s="16" t="s">
        <v>6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5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.05" customHeight="1">
      <c r="B5" s="19"/>
      <c r="D5" s="23" t="s">
        <v>12</v>
      </c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R5" s="19"/>
      <c r="BE5" s="12" t="s">
        <v>14</v>
      </c>
      <c r="BS5" s="16" t="s">
        <v>5</v>
      </c>
    </row>
    <row r="6" spans="1:74" ht="37" customHeight="1">
      <c r="B6" s="19"/>
      <c r="D6" s="24" t="s">
        <v>15</v>
      </c>
      <c r="K6" s="11" t="s">
        <v>16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R6" s="19"/>
      <c r="BE6" s="12"/>
      <c r="BS6" s="16" t="s">
        <v>5</v>
      </c>
    </row>
    <row r="7" spans="1:74" ht="12.05" customHeight="1">
      <c r="B7" s="19"/>
      <c r="D7" s="25" t="s">
        <v>17</v>
      </c>
      <c r="K7" s="26"/>
      <c r="AK7" s="25" t="s">
        <v>18</v>
      </c>
      <c r="AN7" s="26"/>
      <c r="AR7" s="19"/>
      <c r="BE7" s="12"/>
      <c r="BS7" s="16" t="s">
        <v>5</v>
      </c>
    </row>
    <row r="8" spans="1:74" ht="12.05" customHeight="1">
      <c r="B8" s="19"/>
      <c r="D8" s="25" t="s">
        <v>19</v>
      </c>
      <c r="K8" s="26" t="s">
        <v>20</v>
      </c>
      <c r="AK8" s="25" t="s">
        <v>21</v>
      </c>
      <c r="AN8" s="27" t="s">
        <v>22</v>
      </c>
      <c r="AR8" s="19"/>
      <c r="BE8" s="12"/>
      <c r="BS8" s="16" t="s">
        <v>5</v>
      </c>
    </row>
    <row r="9" spans="1:74" ht="14.4" customHeight="1">
      <c r="B9" s="19"/>
      <c r="AR9" s="19"/>
      <c r="BE9" s="12"/>
      <c r="BS9" s="16" t="s">
        <v>5</v>
      </c>
    </row>
    <row r="10" spans="1:74" ht="12.05" customHeight="1">
      <c r="B10" s="19"/>
      <c r="D10" s="25" t="s">
        <v>23</v>
      </c>
      <c r="AK10" s="25" t="s">
        <v>24</v>
      </c>
      <c r="AN10" s="26"/>
      <c r="AR10" s="19"/>
      <c r="BE10" s="12"/>
      <c r="BS10" s="16" t="s">
        <v>5</v>
      </c>
    </row>
    <row r="11" spans="1:74" ht="18.55" customHeight="1">
      <c r="B11" s="19"/>
      <c r="E11" s="26" t="s">
        <v>25</v>
      </c>
      <c r="AK11" s="25" t="s">
        <v>26</v>
      </c>
      <c r="AN11" s="26"/>
      <c r="AR11" s="19"/>
      <c r="BE11" s="12"/>
      <c r="BS11" s="16" t="s">
        <v>5</v>
      </c>
    </row>
    <row r="12" spans="1:74" ht="6.95" customHeight="1">
      <c r="B12" s="19"/>
      <c r="AR12" s="19"/>
      <c r="BE12" s="12"/>
      <c r="BS12" s="16" t="s">
        <v>5</v>
      </c>
    </row>
    <row r="13" spans="1:74" ht="12.05" customHeight="1">
      <c r="B13" s="19"/>
      <c r="D13" s="25" t="s">
        <v>27</v>
      </c>
      <c r="AK13" s="25" t="s">
        <v>24</v>
      </c>
      <c r="AN13" s="28" t="s">
        <v>28</v>
      </c>
      <c r="AR13" s="19"/>
      <c r="BE13" s="12"/>
      <c r="BS13" s="16" t="s">
        <v>5</v>
      </c>
    </row>
    <row r="14" spans="1:74">
      <c r="B14" s="19"/>
      <c r="E14" s="10" t="s">
        <v>28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25" t="s">
        <v>26</v>
      </c>
      <c r="AN14" s="28" t="s">
        <v>28</v>
      </c>
      <c r="AR14" s="19"/>
      <c r="BE14" s="12"/>
      <c r="BS14" s="16" t="s">
        <v>5</v>
      </c>
    </row>
    <row r="15" spans="1:74" ht="6.95" customHeight="1">
      <c r="B15" s="19"/>
      <c r="AR15" s="19"/>
      <c r="BE15" s="12"/>
      <c r="BS15" s="16" t="s">
        <v>2</v>
      </c>
    </row>
    <row r="16" spans="1:74" ht="12.05" customHeight="1">
      <c r="B16" s="19"/>
      <c r="D16" s="25" t="s">
        <v>29</v>
      </c>
      <c r="AK16" s="25" t="s">
        <v>24</v>
      </c>
      <c r="AN16" s="26"/>
      <c r="AR16" s="19"/>
      <c r="BE16" s="12"/>
      <c r="BS16" s="16" t="s">
        <v>2</v>
      </c>
    </row>
    <row r="17" spans="1:71" ht="18.55" customHeight="1">
      <c r="B17" s="19"/>
      <c r="E17" s="26" t="s">
        <v>30</v>
      </c>
      <c r="AK17" s="25" t="s">
        <v>26</v>
      </c>
      <c r="AN17" s="26"/>
      <c r="AR17" s="19"/>
      <c r="BE17" s="12"/>
      <c r="BS17" s="16" t="s">
        <v>31</v>
      </c>
    </row>
    <row r="18" spans="1:71" ht="6.95" customHeight="1">
      <c r="B18" s="19"/>
      <c r="AR18" s="19"/>
      <c r="BE18" s="12"/>
      <c r="BS18" s="16" t="s">
        <v>5</v>
      </c>
    </row>
    <row r="19" spans="1:71" ht="12.05" customHeight="1">
      <c r="B19" s="19"/>
      <c r="D19" s="25" t="s">
        <v>32</v>
      </c>
      <c r="AK19" s="25" t="s">
        <v>24</v>
      </c>
      <c r="AN19" s="26"/>
      <c r="AR19" s="19"/>
      <c r="BE19" s="12"/>
      <c r="BS19" s="16" t="s">
        <v>5</v>
      </c>
    </row>
    <row r="20" spans="1:71" ht="18.55" customHeight="1">
      <c r="B20" s="19"/>
      <c r="E20" s="26" t="s">
        <v>33</v>
      </c>
      <c r="AK20" s="25" t="s">
        <v>26</v>
      </c>
      <c r="AN20" s="26"/>
      <c r="AR20" s="19"/>
      <c r="BE20" s="12"/>
      <c r="BS20" s="16" t="s">
        <v>31</v>
      </c>
    </row>
    <row r="21" spans="1:71" ht="6.95" customHeight="1">
      <c r="B21" s="19"/>
      <c r="AR21" s="19"/>
      <c r="BE21" s="12"/>
    </row>
    <row r="22" spans="1:71" ht="12.05" customHeight="1">
      <c r="B22" s="19"/>
      <c r="D22" s="25" t="s">
        <v>34</v>
      </c>
      <c r="AR22" s="19"/>
      <c r="BE22" s="12"/>
    </row>
    <row r="23" spans="1:71" ht="16.5" customHeight="1">
      <c r="B23" s="1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R23" s="19"/>
      <c r="BE23" s="12"/>
    </row>
    <row r="24" spans="1:71" ht="6.95" customHeight="1">
      <c r="B24" s="19"/>
      <c r="AR24" s="19"/>
      <c r="BE24" s="12"/>
    </row>
    <row r="25" spans="1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12"/>
    </row>
    <row r="26" spans="1:71" s="34" customFormat="1" ht="25.9" customHeight="1">
      <c r="A26" s="30"/>
      <c r="B26" s="31"/>
      <c r="C26" s="30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8">
        <f>ROUND(AG94,2)</f>
        <v>0</v>
      </c>
      <c r="AL26" s="8"/>
      <c r="AM26" s="8"/>
      <c r="AN26" s="8"/>
      <c r="AO26" s="8"/>
      <c r="AP26" s="30"/>
      <c r="AQ26" s="30"/>
      <c r="AR26" s="31"/>
      <c r="BE26" s="12"/>
    </row>
    <row r="27" spans="1:71" s="34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2"/>
    </row>
    <row r="28" spans="1:71" s="34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7" t="s">
        <v>36</v>
      </c>
      <c r="M28" s="7"/>
      <c r="N28" s="7"/>
      <c r="O28" s="7"/>
      <c r="P28" s="7"/>
      <c r="Q28" s="30"/>
      <c r="R28" s="30"/>
      <c r="S28" s="30"/>
      <c r="T28" s="30"/>
      <c r="U28" s="30"/>
      <c r="V28" s="30"/>
      <c r="W28" s="7" t="s">
        <v>37</v>
      </c>
      <c r="X28" s="7"/>
      <c r="Y28" s="7"/>
      <c r="Z28" s="7"/>
      <c r="AA28" s="7"/>
      <c r="AB28" s="7"/>
      <c r="AC28" s="7"/>
      <c r="AD28" s="7"/>
      <c r="AE28" s="7"/>
      <c r="AF28" s="30"/>
      <c r="AG28" s="30"/>
      <c r="AH28" s="30"/>
      <c r="AI28" s="30"/>
      <c r="AJ28" s="30"/>
      <c r="AK28" s="7" t="s">
        <v>38</v>
      </c>
      <c r="AL28" s="7"/>
      <c r="AM28" s="7"/>
      <c r="AN28" s="7"/>
      <c r="AO28" s="7"/>
      <c r="AP28" s="30"/>
      <c r="AQ28" s="30"/>
      <c r="AR28" s="31"/>
      <c r="BE28" s="12"/>
    </row>
    <row r="29" spans="1:71" s="35" customFormat="1" ht="14.4" customHeight="1">
      <c r="B29" s="36"/>
      <c r="D29" s="25" t="s">
        <v>39</v>
      </c>
      <c r="F29" s="25" t="s">
        <v>40</v>
      </c>
      <c r="L29" s="6">
        <v>0.21</v>
      </c>
      <c r="M29" s="6"/>
      <c r="N29" s="6"/>
      <c r="O29" s="6"/>
      <c r="P29" s="6"/>
      <c r="W29" s="5">
        <f>ROUND(AZ94, 2)</f>
        <v>0</v>
      </c>
      <c r="X29" s="5"/>
      <c r="Y29" s="5"/>
      <c r="Z29" s="5"/>
      <c r="AA29" s="5"/>
      <c r="AB29" s="5"/>
      <c r="AC29" s="5"/>
      <c r="AD29" s="5"/>
      <c r="AE29" s="5"/>
      <c r="AK29" s="5">
        <f>ROUND(AV94, 2)</f>
        <v>0</v>
      </c>
      <c r="AL29" s="5"/>
      <c r="AM29" s="5"/>
      <c r="AN29" s="5"/>
      <c r="AO29" s="5"/>
      <c r="AR29" s="36"/>
      <c r="BE29" s="12"/>
    </row>
    <row r="30" spans="1:71" s="35" customFormat="1" ht="14.4" customHeight="1">
      <c r="B30" s="36"/>
      <c r="F30" s="25" t="s">
        <v>41</v>
      </c>
      <c r="L30" s="6">
        <v>0.12</v>
      </c>
      <c r="M30" s="6"/>
      <c r="N30" s="6"/>
      <c r="O30" s="6"/>
      <c r="P30" s="6"/>
      <c r="W30" s="5">
        <f>ROUND(BA94, 2)</f>
        <v>0</v>
      </c>
      <c r="X30" s="5"/>
      <c r="Y30" s="5"/>
      <c r="Z30" s="5"/>
      <c r="AA30" s="5"/>
      <c r="AB30" s="5"/>
      <c r="AC30" s="5"/>
      <c r="AD30" s="5"/>
      <c r="AE30" s="5"/>
      <c r="AK30" s="5">
        <f>ROUND(AW94, 2)</f>
        <v>0</v>
      </c>
      <c r="AL30" s="5"/>
      <c r="AM30" s="5"/>
      <c r="AN30" s="5"/>
      <c r="AO30" s="5"/>
      <c r="AR30" s="36"/>
      <c r="BE30" s="12"/>
    </row>
    <row r="31" spans="1:71" s="35" customFormat="1" ht="14.4" hidden="1" customHeight="1">
      <c r="B31" s="36"/>
      <c r="F31" s="25" t="s">
        <v>42</v>
      </c>
      <c r="L31" s="6">
        <v>0.21</v>
      </c>
      <c r="M31" s="6"/>
      <c r="N31" s="6"/>
      <c r="O31" s="6"/>
      <c r="P31" s="6"/>
      <c r="W31" s="5">
        <f>ROUND(BB94, 2)</f>
        <v>0</v>
      </c>
      <c r="X31" s="5"/>
      <c r="Y31" s="5"/>
      <c r="Z31" s="5"/>
      <c r="AA31" s="5"/>
      <c r="AB31" s="5"/>
      <c r="AC31" s="5"/>
      <c r="AD31" s="5"/>
      <c r="AE31" s="5"/>
      <c r="AK31" s="5">
        <v>0</v>
      </c>
      <c r="AL31" s="5"/>
      <c r="AM31" s="5"/>
      <c r="AN31" s="5"/>
      <c r="AO31" s="5"/>
      <c r="AR31" s="36"/>
      <c r="BE31" s="12"/>
    </row>
    <row r="32" spans="1:71" s="35" customFormat="1" ht="14.4" hidden="1" customHeight="1">
      <c r="B32" s="36"/>
      <c r="F32" s="25" t="s">
        <v>43</v>
      </c>
      <c r="L32" s="6">
        <v>0.12</v>
      </c>
      <c r="M32" s="6"/>
      <c r="N32" s="6"/>
      <c r="O32" s="6"/>
      <c r="P32" s="6"/>
      <c r="W32" s="5">
        <f>ROUND(BC94, 2)</f>
        <v>0</v>
      </c>
      <c r="X32" s="5"/>
      <c r="Y32" s="5"/>
      <c r="Z32" s="5"/>
      <c r="AA32" s="5"/>
      <c r="AB32" s="5"/>
      <c r="AC32" s="5"/>
      <c r="AD32" s="5"/>
      <c r="AE32" s="5"/>
      <c r="AK32" s="5">
        <v>0</v>
      </c>
      <c r="AL32" s="5"/>
      <c r="AM32" s="5"/>
      <c r="AN32" s="5"/>
      <c r="AO32" s="5"/>
      <c r="AR32" s="36"/>
      <c r="BE32" s="12"/>
    </row>
    <row r="33" spans="1:57" s="35" customFormat="1" ht="14.4" hidden="1" customHeight="1">
      <c r="B33" s="36"/>
      <c r="F33" s="25" t="s">
        <v>44</v>
      </c>
      <c r="L33" s="6">
        <v>0</v>
      </c>
      <c r="M33" s="6"/>
      <c r="N33" s="6"/>
      <c r="O33" s="6"/>
      <c r="P33" s="6"/>
      <c r="W33" s="5">
        <f>ROUND(BD94, 2)</f>
        <v>0</v>
      </c>
      <c r="X33" s="5"/>
      <c r="Y33" s="5"/>
      <c r="Z33" s="5"/>
      <c r="AA33" s="5"/>
      <c r="AB33" s="5"/>
      <c r="AC33" s="5"/>
      <c r="AD33" s="5"/>
      <c r="AE33" s="5"/>
      <c r="AK33" s="5">
        <v>0</v>
      </c>
      <c r="AL33" s="5"/>
      <c r="AM33" s="5"/>
      <c r="AN33" s="5"/>
      <c r="AO33" s="5"/>
      <c r="AR33" s="36"/>
      <c r="BE33" s="12"/>
    </row>
    <row r="34" spans="1:57" s="34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2"/>
    </row>
    <row r="35" spans="1:57" s="34" customFormat="1" ht="25.9" customHeight="1">
      <c r="A35" s="30"/>
      <c r="B35" s="31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4" t="s">
        <v>47</v>
      </c>
      <c r="Y35" s="4"/>
      <c r="Z35" s="4"/>
      <c r="AA35" s="4"/>
      <c r="AB35" s="4"/>
      <c r="AC35" s="39"/>
      <c r="AD35" s="39"/>
      <c r="AE35" s="39"/>
      <c r="AF35" s="39"/>
      <c r="AG35" s="39"/>
      <c r="AH35" s="39"/>
      <c r="AI35" s="39"/>
      <c r="AJ35" s="39"/>
      <c r="AK35" s="3">
        <f>SUM(AK26:AK33)</f>
        <v>0</v>
      </c>
      <c r="AL35" s="3"/>
      <c r="AM35" s="3"/>
      <c r="AN35" s="3"/>
      <c r="AO35" s="3"/>
      <c r="AP35" s="37"/>
      <c r="AQ35" s="37"/>
      <c r="AR35" s="31"/>
      <c r="BE35" s="30"/>
    </row>
    <row r="36" spans="1:57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34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ht="14.4" customHeight="1">
      <c r="B38" s="19"/>
      <c r="AR38" s="19"/>
    </row>
    <row r="39" spans="1:57" ht="14.4" customHeight="1">
      <c r="B39" s="19"/>
      <c r="AR39" s="19"/>
    </row>
    <row r="40" spans="1:57" ht="14.4" customHeight="1">
      <c r="B40" s="19"/>
      <c r="AR40" s="19"/>
    </row>
    <row r="41" spans="1:57" ht="14.4" customHeight="1">
      <c r="B41" s="19"/>
      <c r="AR41" s="19"/>
    </row>
    <row r="42" spans="1:57" ht="14.4" customHeight="1">
      <c r="B42" s="19"/>
      <c r="AR42" s="19"/>
    </row>
    <row r="43" spans="1:57" ht="14.4" customHeight="1">
      <c r="B43" s="19"/>
      <c r="AR43" s="19"/>
    </row>
    <row r="44" spans="1:57" ht="14.4" customHeight="1">
      <c r="B44" s="19"/>
      <c r="AR44" s="19"/>
    </row>
    <row r="45" spans="1:57" ht="14.4" customHeight="1">
      <c r="B45" s="19"/>
      <c r="AR45" s="19"/>
    </row>
    <row r="46" spans="1:57" ht="14.4" customHeight="1">
      <c r="B46" s="19"/>
      <c r="AR46" s="19"/>
    </row>
    <row r="47" spans="1:57" ht="14.4" customHeight="1">
      <c r="B47" s="19"/>
      <c r="AR47" s="19"/>
    </row>
    <row r="48" spans="1:57" ht="14.4" customHeight="1">
      <c r="B48" s="19"/>
      <c r="AR48" s="19"/>
    </row>
    <row r="49" spans="1:57" s="34" customFormat="1" ht="14.4" customHeight="1">
      <c r="B49" s="41"/>
      <c r="D49" s="42" t="s">
        <v>48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49</v>
      </c>
      <c r="AI49" s="43"/>
      <c r="AJ49" s="43"/>
      <c r="AK49" s="43"/>
      <c r="AL49" s="43"/>
      <c r="AM49" s="43"/>
      <c r="AN49" s="43"/>
      <c r="AO49" s="43"/>
      <c r="AR49" s="41"/>
    </row>
    <row r="50" spans="1:57" ht="10">
      <c r="B50" s="19"/>
      <c r="AR50" s="19"/>
    </row>
    <row r="51" spans="1:57" ht="10">
      <c r="B51" s="19"/>
      <c r="AR51" s="19"/>
    </row>
    <row r="52" spans="1:57" ht="10">
      <c r="B52" s="19"/>
      <c r="AR52" s="19"/>
    </row>
    <row r="53" spans="1:57" ht="10">
      <c r="B53" s="19"/>
      <c r="AR53" s="19"/>
    </row>
    <row r="54" spans="1:57" ht="10">
      <c r="B54" s="19"/>
      <c r="AR54" s="19"/>
    </row>
    <row r="55" spans="1:57" ht="10">
      <c r="B55" s="19"/>
      <c r="AR55" s="19"/>
    </row>
    <row r="56" spans="1:57" ht="10">
      <c r="B56" s="19"/>
      <c r="AR56" s="19"/>
    </row>
    <row r="57" spans="1:57" ht="10">
      <c r="B57" s="19"/>
      <c r="AR57" s="19"/>
    </row>
    <row r="58" spans="1:57" ht="10">
      <c r="B58" s="19"/>
      <c r="AR58" s="19"/>
    </row>
    <row r="59" spans="1:57" ht="10">
      <c r="B59" s="19"/>
      <c r="AR59" s="19"/>
    </row>
    <row r="60" spans="1:57" s="34" customFormat="1">
      <c r="A60" s="30"/>
      <c r="B60" s="31"/>
      <c r="C60" s="30"/>
      <c r="D60" s="44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50</v>
      </c>
      <c r="AI60" s="33"/>
      <c r="AJ60" s="33"/>
      <c r="AK60" s="33"/>
      <c r="AL60" s="33"/>
      <c r="AM60" s="44" t="s">
        <v>51</v>
      </c>
      <c r="AN60" s="33"/>
      <c r="AO60" s="33"/>
      <c r="AP60" s="30"/>
      <c r="AQ60" s="30"/>
      <c r="AR60" s="31"/>
      <c r="BE60" s="30"/>
    </row>
    <row r="61" spans="1:57" ht="10">
      <c r="B61" s="19"/>
      <c r="AR61" s="19"/>
    </row>
    <row r="62" spans="1:57" ht="10">
      <c r="B62" s="19"/>
      <c r="AR62" s="19"/>
    </row>
    <row r="63" spans="1:57" ht="10">
      <c r="B63" s="19"/>
      <c r="AR63" s="19"/>
    </row>
    <row r="64" spans="1:57" s="34" customFormat="1">
      <c r="A64" s="30"/>
      <c r="B64" s="31"/>
      <c r="C64" s="30"/>
      <c r="D64" s="42" t="s">
        <v>52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53</v>
      </c>
      <c r="AI64" s="45"/>
      <c r="AJ64" s="45"/>
      <c r="AK64" s="45"/>
      <c r="AL64" s="45"/>
      <c r="AM64" s="45"/>
      <c r="AN64" s="45"/>
      <c r="AO64" s="45"/>
      <c r="AP64" s="30"/>
      <c r="AQ64" s="30"/>
      <c r="AR64" s="31"/>
      <c r="BE64" s="30"/>
    </row>
    <row r="65" spans="1:57" ht="10">
      <c r="B65" s="19"/>
      <c r="AR65" s="19"/>
    </row>
    <row r="66" spans="1:57" ht="10">
      <c r="B66" s="19"/>
      <c r="AR66" s="19"/>
    </row>
    <row r="67" spans="1:57" ht="10">
      <c r="B67" s="19"/>
      <c r="AR67" s="19"/>
    </row>
    <row r="68" spans="1:57" ht="10">
      <c r="B68" s="19"/>
      <c r="AR68" s="19"/>
    </row>
    <row r="69" spans="1:57" ht="10">
      <c r="B69" s="19"/>
      <c r="AR69" s="19"/>
    </row>
    <row r="70" spans="1:57" ht="10">
      <c r="B70" s="19"/>
      <c r="AR70" s="19"/>
    </row>
    <row r="71" spans="1:57" ht="10">
      <c r="B71" s="19"/>
      <c r="AR71" s="19"/>
    </row>
    <row r="72" spans="1:57" ht="10">
      <c r="B72" s="19"/>
      <c r="AR72" s="19"/>
    </row>
    <row r="73" spans="1:57" ht="10">
      <c r="B73" s="19"/>
      <c r="AR73" s="19"/>
    </row>
    <row r="74" spans="1:57" ht="10">
      <c r="B74" s="19"/>
      <c r="AR74" s="19"/>
    </row>
    <row r="75" spans="1:57" s="34" customFormat="1">
      <c r="A75" s="30"/>
      <c r="B75" s="31"/>
      <c r="C75" s="30"/>
      <c r="D75" s="44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50</v>
      </c>
      <c r="AI75" s="33"/>
      <c r="AJ75" s="33"/>
      <c r="AK75" s="33"/>
      <c r="AL75" s="33"/>
      <c r="AM75" s="44" t="s">
        <v>51</v>
      </c>
      <c r="AN75" s="33"/>
      <c r="AO75" s="33"/>
      <c r="AP75" s="30"/>
      <c r="AQ75" s="30"/>
      <c r="AR75" s="31"/>
      <c r="BE75" s="30"/>
    </row>
    <row r="76" spans="1:57" s="34" customFormat="1" ht="10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34" customFormat="1" ht="6.95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1"/>
      <c r="BE77" s="30"/>
    </row>
    <row r="81" spans="1:90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1"/>
      <c r="BE81" s="30"/>
    </row>
    <row r="82" spans="1:90" s="34" customFormat="1" ht="24.95" customHeight="1">
      <c r="A82" s="30"/>
      <c r="B82" s="31"/>
      <c r="C82" s="20" t="s">
        <v>54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50" customFormat="1" ht="12.05" customHeight="1">
      <c r="B84" s="51"/>
      <c r="C84" s="25" t="s">
        <v>12</v>
      </c>
      <c r="L84" s="50" t="str">
        <f>K5</f>
        <v>Mostecka12,10</v>
      </c>
      <c r="AR84" s="51"/>
    </row>
    <row r="85" spans="1:90" s="52" customFormat="1" ht="37" customHeight="1">
      <c r="B85" s="53"/>
      <c r="C85" s="54" t="s">
        <v>15</v>
      </c>
      <c r="L85" s="2" t="str">
        <f>K6</f>
        <v>Oprava bytu č.10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R85" s="53"/>
    </row>
    <row r="86" spans="1:90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34" customFormat="1" ht="12.05" customHeight="1">
      <c r="A87" s="30"/>
      <c r="B87" s="31"/>
      <c r="C87" s="25" t="s">
        <v>19</v>
      </c>
      <c r="D87" s="30"/>
      <c r="E87" s="30"/>
      <c r="F87" s="30"/>
      <c r="G87" s="30"/>
      <c r="H87" s="30"/>
      <c r="I87" s="30"/>
      <c r="J87" s="30"/>
      <c r="K87" s="30"/>
      <c r="L87" s="55" t="str">
        <f>IF(K8="","",K8)</f>
        <v>Mostecká 12, Brno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21</v>
      </c>
      <c r="AJ87" s="30"/>
      <c r="AK87" s="30"/>
      <c r="AL87" s="30"/>
      <c r="AM87" s="1" t="str">
        <f>IF(AN8= "","",AN8)</f>
        <v>14. 10. 2025</v>
      </c>
      <c r="AN87" s="1"/>
      <c r="AO87" s="30"/>
      <c r="AP87" s="30"/>
      <c r="AQ87" s="30"/>
      <c r="AR87" s="31"/>
      <c r="BE87" s="30"/>
    </row>
    <row r="88" spans="1:90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34" customFormat="1" ht="25.65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50" t="str">
        <f>IF(E11= "","",E11)</f>
        <v>MmBrna, OSM, Husova 3, Brno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197" t="str">
        <f>IF(E17="","",E17)</f>
        <v>Radka Volková, Loděnice 50, 671 75</v>
      </c>
      <c r="AN89" s="197"/>
      <c r="AO89" s="197"/>
      <c r="AP89" s="197"/>
      <c r="AQ89" s="30"/>
      <c r="AR89" s="31"/>
      <c r="AS89" s="198" t="s">
        <v>55</v>
      </c>
      <c r="AT89" s="19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0"/>
    </row>
    <row r="90" spans="1:90" s="34" customFormat="1" ht="15.1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50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197" t="str">
        <f>IF(E20="","",E20)</f>
        <v>Radka Volková</v>
      </c>
      <c r="AN90" s="197"/>
      <c r="AO90" s="197"/>
      <c r="AP90" s="197"/>
      <c r="AQ90" s="30"/>
      <c r="AR90" s="31"/>
      <c r="AS90" s="198"/>
      <c r="AT90" s="19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0"/>
    </row>
    <row r="91" spans="1:90" s="34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198"/>
      <c r="AT91" s="19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0"/>
    </row>
    <row r="92" spans="1:90" s="34" customFormat="1" ht="29.35" customHeight="1">
      <c r="A92" s="30"/>
      <c r="B92" s="31"/>
      <c r="C92" s="199" t="s">
        <v>56</v>
      </c>
      <c r="D92" s="199"/>
      <c r="E92" s="199"/>
      <c r="F92" s="199"/>
      <c r="G92" s="199"/>
      <c r="H92" s="60"/>
      <c r="I92" s="200" t="s">
        <v>57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58</v>
      </c>
      <c r="AH92" s="201"/>
      <c r="AI92" s="201"/>
      <c r="AJ92" s="201"/>
      <c r="AK92" s="201"/>
      <c r="AL92" s="201"/>
      <c r="AM92" s="201"/>
      <c r="AN92" s="202" t="s">
        <v>59</v>
      </c>
      <c r="AO92" s="202"/>
      <c r="AP92" s="202"/>
      <c r="AQ92" s="61" t="s">
        <v>60</v>
      </c>
      <c r="AR92" s="31"/>
      <c r="AS92" s="62" t="s">
        <v>61</v>
      </c>
      <c r="AT92" s="63" t="s">
        <v>62</v>
      </c>
      <c r="AU92" s="63" t="s">
        <v>63</v>
      </c>
      <c r="AV92" s="63" t="s">
        <v>64</v>
      </c>
      <c r="AW92" s="63" t="s">
        <v>65</v>
      </c>
      <c r="AX92" s="63" t="s">
        <v>66</v>
      </c>
      <c r="AY92" s="63" t="s">
        <v>67</v>
      </c>
      <c r="AZ92" s="63" t="s">
        <v>68</v>
      </c>
      <c r="BA92" s="63" t="s">
        <v>69</v>
      </c>
      <c r="BB92" s="63" t="s">
        <v>70</v>
      </c>
      <c r="BC92" s="63" t="s">
        <v>71</v>
      </c>
      <c r="BD92" s="64" t="s">
        <v>72</v>
      </c>
      <c r="BE92" s="30"/>
    </row>
    <row r="93" spans="1:90" s="34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0"/>
    </row>
    <row r="94" spans="1:90" s="68" customFormat="1" ht="32.4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03">
        <f>ROUND(AG95,2)</f>
        <v>0</v>
      </c>
      <c r="AH94" s="203"/>
      <c r="AI94" s="203"/>
      <c r="AJ94" s="203"/>
      <c r="AK94" s="203"/>
      <c r="AL94" s="203"/>
      <c r="AM94" s="203"/>
      <c r="AN94" s="204">
        <f>SUM(AG94,AT94)</f>
        <v>0</v>
      </c>
      <c r="AO94" s="204"/>
      <c r="AP94" s="204"/>
      <c r="AQ94" s="72"/>
      <c r="AR94" s="69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74</v>
      </c>
      <c r="BT94" s="77" t="s">
        <v>75</v>
      </c>
      <c r="BV94" s="77" t="s">
        <v>76</v>
      </c>
      <c r="BW94" s="77" t="s">
        <v>3</v>
      </c>
      <c r="BX94" s="77" t="s">
        <v>77</v>
      </c>
      <c r="CL94" s="77"/>
    </row>
    <row r="95" spans="1:90" s="87" customFormat="1" ht="24.8" customHeight="1">
      <c r="A95" s="78" t="s">
        <v>78</v>
      </c>
      <c r="B95" s="79"/>
      <c r="C95" s="80"/>
      <c r="D95" s="205" t="s">
        <v>13</v>
      </c>
      <c r="E95" s="205"/>
      <c r="F95" s="205"/>
      <c r="G95" s="205"/>
      <c r="H95" s="205"/>
      <c r="I95" s="81"/>
      <c r="J95" s="205" t="s">
        <v>16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6">
        <f>'Mostecka12,10 - Oprava by...'!J28</f>
        <v>0</v>
      </c>
      <c r="AH95" s="206"/>
      <c r="AI95" s="206"/>
      <c r="AJ95" s="206"/>
      <c r="AK95" s="206"/>
      <c r="AL95" s="206"/>
      <c r="AM95" s="206"/>
      <c r="AN95" s="206">
        <f>SUM(AG95,AT95)</f>
        <v>0</v>
      </c>
      <c r="AO95" s="206"/>
      <c r="AP95" s="206"/>
      <c r="AQ95" s="82" t="s">
        <v>79</v>
      </c>
      <c r="AR95" s="79"/>
      <c r="AS95" s="83">
        <v>0</v>
      </c>
      <c r="AT95" s="84">
        <f>ROUND(SUM(AV95:AW95),2)</f>
        <v>0</v>
      </c>
      <c r="AU95" s="85">
        <f>'Mostecka12,10 - Oprava by...'!P131</f>
        <v>0</v>
      </c>
      <c r="AV95" s="84">
        <f>'Mostecka12,10 - Oprava by...'!J31</f>
        <v>0</v>
      </c>
      <c r="AW95" s="84">
        <f>'Mostecka12,10 - Oprava by...'!J32</f>
        <v>0</v>
      </c>
      <c r="AX95" s="84">
        <f>'Mostecka12,10 - Oprava by...'!J33</f>
        <v>0</v>
      </c>
      <c r="AY95" s="84">
        <f>'Mostecka12,10 - Oprava by...'!J34</f>
        <v>0</v>
      </c>
      <c r="AZ95" s="84">
        <f>'Mostecka12,10 - Oprava by...'!F31</f>
        <v>0</v>
      </c>
      <c r="BA95" s="84">
        <f>'Mostecka12,10 - Oprava by...'!F32</f>
        <v>0</v>
      </c>
      <c r="BB95" s="84">
        <f>'Mostecka12,10 - Oprava by...'!F33</f>
        <v>0</v>
      </c>
      <c r="BC95" s="84">
        <f>'Mostecka12,10 - Oprava by...'!F34</f>
        <v>0</v>
      </c>
      <c r="BD95" s="86">
        <f>'Mostecka12,10 - Oprava by...'!F35</f>
        <v>0</v>
      </c>
      <c r="BT95" s="88" t="s">
        <v>80</v>
      </c>
      <c r="BU95" s="88" t="s">
        <v>81</v>
      </c>
      <c r="BV95" s="88" t="s">
        <v>76</v>
      </c>
      <c r="BW95" s="88" t="s">
        <v>3</v>
      </c>
      <c r="BX95" s="88" t="s">
        <v>77</v>
      </c>
      <c r="CL95" s="88"/>
    </row>
    <row r="96" spans="1:90" s="34" customFormat="1" ht="30.05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34" customFormat="1" ht="6.95" customHeight="1">
      <c r="A97" s="30"/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2">
    <mergeCell ref="D95:H95"/>
    <mergeCell ref="J95:AF95"/>
    <mergeCell ref="AG95:AM95"/>
    <mergeCell ref="AN95:AP95"/>
    <mergeCell ref="C92:G92"/>
    <mergeCell ref="I92:AF92"/>
    <mergeCell ref="AG92:AM92"/>
    <mergeCell ref="AN92:AP92"/>
    <mergeCell ref="AG94:AM94"/>
    <mergeCell ref="AN94:AP94"/>
    <mergeCell ref="L85:AJ85"/>
    <mergeCell ref="AM87:AN87"/>
    <mergeCell ref="AM89:AP89"/>
    <mergeCell ref="AS89:AT91"/>
    <mergeCell ref="AM90:AP90"/>
    <mergeCell ref="L33:P33"/>
    <mergeCell ref="W33:AE33"/>
    <mergeCell ref="AK33:AO33"/>
    <mergeCell ref="X35:AB35"/>
    <mergeCell ref="AK35:AO35"/>
    <mergeCell ref="L31:P31"/>
    <mergeCell ref="W31:AE31"/>
    <mergeCell ref="AK31:AO31"/>
    <mergeCell ref="L32:P32"/>
    <mergeCell ref="W32:AE32"/>
    <mergeCell ref="AK32:AO32"/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95" location="'Mostecka12,10 - Oprava by...'!C2" display="/" xr:uid="{00000000-0004-0000-0000-000000000000}"/>
  </hyperlink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3"/>
  <sheetViews>
    <sheetView showGridLines="0" tabSelected="1" zoomScaleNormal="100" workbookViewId="0">
      <selection activeCell="K262" sqref="K262"/>
    </sheetView>
  </sheetViews>
  <sheetFormatPr defaultColWidth="8.5" defaultRowHeight="12.75" customHeight="1"/>
  <cols>
    <col min="1" max="1" width="8.375" customWidth="1"/>
    <col min="2" max="2" width="1.125" customWidth="1"/>
    <col min="3" max="3" width="4.125" customWidth="1"/>
    <col min="4" max="4" width="4.375" customWidth="1"/>
    <col min="5" max="5" width="17.125" customWidth="1"/>
    <col min="6" max="6" width="50.875" customWidth="1"/>
    <col min="7" max="7" width="7.5" customWidth="1"/>
    <col min="8" max="8" width="14" customWidth="1"/>
    <col min="9" max="9" width="15.875" customWidth="1"/>
    <col min="10" max="11" width="22.375" customWidth="1"/>
    <col min="12" max="12" width="9.375" customWidth="1"/>
    <col min="13" max="13" width="10.875" hidden="1" customWidth="1"/>
    <col min="14" max="14" width="9.375" hidden="1" customWidth="1"/>
    <col min="15" max="20" width="14.125" hidden="1" customWidth="1"/>
    <col min="21" max="21" width="16.375" hidden="1" customWidth="1"/>
    <col min="22" max="22" width="12.375" customWidth="1"/>
    <col min="23" max="23" width="16.375" customWidth="1"/>
    <col min="24" max="24" width="12.375" customWidth="1"/>
    <col min="25" max="25" width="15" customWidth="1"/>
    <col min="26" max="26" width="11" customWidth="1"/>
    <col min="27" max="27" width="15" customWidth="1"/>
    <col min="28" max="28" width="16.375" customWidth="1"/>
    <col min="29" max="29" width="11" customWidth="1"/>
    <col min="30" max="30" width="15" customWidth="1"/>
    <col min="31" max="31" width="16.375" customWidth="1"/>
    <col min="44" max="65" width="9.375" hidden="1" customWidth="1"/>
  </cols>
  <sheetData>
    <row r="2" spans="1:46" ht="37" customHeight="1">
      <c r="L2" s="14" t="s">
        <v>4</v>
      </c>
      <c r="M2" s="14"/>
      <c r="N2" s="14"/>
      <c r="O2" s="14"/>
      <c r="P2" s="14"/>
      <c r="Q2" s="14"/>
      <c r="R2" s="14"/>
      <c r="S2" s="14"/>
      <c r="T2" s="14"/>
      <c r="U2" s="14"/>
      <c r="V2" s="14"/>
      <c r="AT2" s="16" t="s">
        <v>3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1:46" ht="24.95" customHeight="1">
      <c r="B4" s="19"/>
      <c r="D4" s="20" t="s">
        <v>82</v>
      </c>
      <c r="L4" s="19"/>
      <c r="M4" s="89" t="s">
        <v>9</v>
      </c>
      <c r="AT4" s="16" t="s">
        <v>2</v>
      </c>
    </row>
    <row r="5" spans="1:46" ht="6.95" customHeight="1">
      <c r="B5" s="19"/>
      <c r="L5" s="19"/>
    </row>
    <row r="6" spans="1:46" s="34" customFormat="1" ht="12.05" customHeight="1">
      <c r="A6" s="30"/>
      <c r="B6" s="31"/>
      <c r="C6" s="30"/>
      <c r="D6" s="25" t="s">
        <v>15</v>
      </c>
      <c r="E6" s="30"/>
      <c r="F6" s="30"/>
      <c r="G6" s="30"/>
      <c r="H6" s="30"/>
      <c r="I6" s="30"/>
      <c r="J6" s="30"/>
      <c r="K6" s="30"/>
      <c r="L6" s="41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34" customFormat="1" ht="16.5" customHeight="1">
      <c r="A7" s="30"/>
      <c r="B7" s="31"/>
      <c r="C7" s="30"/>
      <c r="D7" s="30"/>
      <c r="E7" s="2" t="s">
        <v>16</v>
      </c>
      <c r="F7" s="2"/>
      <c r="G7" s="2"/>
      <c r="H7" s="2"/>
      <c r="I7" s="30"/>
      <c r="J7" s="30"/>
      <c r="K7" s="30"/>
      <c r="L7" s="41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34" customFormat="1" ht="10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34" customFormat="1" ht="12.05" customHeight="1">
      <c r="A9" s="30"/>
      <c r="B9" s="31"/>
      <c r="C9" s="30"/>
      <c r="D9" s="25" t="s">
        <v>17</v>
      </c>
      <c r="E9" s="30"/>
      <c r="F9" s="26"/>
      <c r="G9" s="30"/>
      <c r="H9" s="30"/>
      <c r="I9" s="25" t="s">
        <v>18</v>
      </c>
      <c r="J9" s="26"/>
      <c r="K9" s="30"/>
      <c r="L9" s="4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34" customFormat="1" ht="12.05" customHeight="1">
      <c r="A10" s="30"/>
      <c r="B10" s="31"/>
      <c r="C10" s="30"/>
      <c r="D10" s="25" t="s">
        <v>19</v>
      </c>
      <c r="E10" s="30"/>
      <c r="F10" s="26" t="s">
        <v>20</v>
      </c>
      <c r="G10" s="30"/>
      <c r="H10" s="30"/>
      <c r="I10" s="25" t="s">
        <v>21</v>
      </c>
      <c r="J10" s="90" t="str">
        <f>'Rekapitulace stavby'!AN8</f>
        <v>14. 10. 2025</v>
      </c>
      <c r="K10" s="30"/>
      <c r="L10" s="4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34" customFormat="1" ht="10.8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34" customFormat="1" ht="12.05" customHeight="1">
      <c r="A12" s="30"/>
      <c r="B12" s="31"/>
      <c r="C12" s="30"/>
      <c r="D12" s="25" t="s">
        <v>23</v>
      </c>
      <c r="E12" s="30"/>
      <c r="F12" s="30"/>
      <c r="G12" s="30"/>
      <c r="H12" s="30"/>
      <c r="I12" s="25" t="s">
        <v>24</v>
      </c>
      <c r="J12" s="26"/>
      <c r="K12" s="30"/>
      <c r="L12" s="4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34" customFormat="1" ht="18" customHeight="1">
      <c r="A13" s="30"/>
      <c r="B13" s="31"/>
      <c r="C13" s="30"/>
      <c r="D13" s="30"/>
      <c r="E13" s="26" t="s">
        <v>25</v>
      </c>
      <c r="F13" s="30"/>
      <c r="G13" s="30"/>
      <c r="H13" s="30"/>
      <c r="I13" s="25" t="s">
        <v>26</v>
      </c>
      <c r="J13" s="26"/>
      <c r="K13" s="30"/>
      <c r="L13" s="4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34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34" customFormat="1" ht="12.05" customHeight="1">
      <c r="A15" s="30"/>
      <c r="B15" s="31"/>
      <c r="C15" s="30"/>
      <c r="D15" s="25" t="s">
        <v>27</v>
      </c>
      <c r="E15" s="30"/>
      <c r="F15" s="30"/>
      <c r="G15" s="30"/>
      <c r="H15" s="30"/>
      <c r="I15" s="25" t="s">
        <v>24</v>
      </c>
      <c r="J15" s="27" t="str">
        <f>'Rekapitulace stavby'!AN13</f>
        <v>Vyplň údaj</v>
      </c>
      <c r="K15" s="30"/>
      <c r="L15" s="4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34" customFormat="1" ht="18" customHeight="1">
      <c r="A16" s="30"/>
      <c r="B16" s="31"/>
      <c r="C16" s="30"/>
      <c r="D16" s="30"/>
      <c r="E16" s="207" t="str">
        <f>'Rekapitulace stavby'!E14</f>
        <v>Vyplň údaj</v>
      </c>
      <c r="F16" s="207"/>
      <c r="G16" s="207"/>
      <c r="H16" s="207"/>
      <c r="I16" s="25" t="s">
        <v>26</v>
      </c>
      <c r="J16" s="27" t="str">
        <f>'Rekapitulace stavby'!AN14</f>
        <v>Vyplň údaj</v>
      </c>
      <c r="K16" s="30"/>
      <c r="L16" s="4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34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34" customFormat="1" ht="12.05" customHeight="1">
      <c r="A18" s="30"/>
      <c r="B18" s="31"/>
      <c r="C18" s="30"/>
      <c r="D18" s="25" t="s">
        <v>29</v>
      </c>
      <c r="E18" s="30"/>
      <c r="F18" s="30"/>
      <c r="G18" s="30"/>
      <c r="H18" s="30"/>
      <c r="I18" s="25" t="s">
        <v>24</v>
      </c>
      <c r="J18" s="26"/>
      <c r="K18" s="30"/>
      <c r="L18" s="4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34" customFormat="1" ht="18" customHeight="1">
      <c r="A19" s="30"/>
      <c r="B19" s="31"/>
      <c r="C19" s="30"/>
      <c r="D19" s="30"/>
      <c r="E19" s="26" t="s">
        <v>30</v>
      </c>
      <c r="F19" s="30"/>
      <c r="G19" s="30"/>
      <c r="H19" s="30"/>
      <c r="I19" s="25" t="s">
        <v>26</v>
      </c>
      <c r="J19" s="26"/>
      <c r="K19" s="30"/>
      <c r="L19" s="4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34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34" customFormat="1" ht="12.05" customHeight="1">
      <c r="A21" s="30"/>
      <c r="B21" s="31"/>
      <c r="C21" s="30"/>
      <c r="D21" s="25" t="s">
        <v>32</v>
      </c>
      <c r="E21" s="30"/>
      <c r="F21" s="30"/>
      <c r="G21" s="30"/>
      <c r="H21" s="30"/>
      <c r="I21" s="25" t="s">
        <v>24</v>
      </c>
      <c r="J21" s="26"/>
      <c r="K21" s="30"/>
      <c r="L21" s="4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34" customFormat="1" ht="18" customHeight="1">
      <c r="A22" s="30"/>
      <c r="B22" s="31"/>
      <c r="C22" s="30"/>
      <c r="D22" s="30"/>
      <c r="E22" s="26" t="s">
        <v>33</v>
      </c>
      <c r="F22" s="30"/>
      <c r="G22" s="30"/>
      <c r="H22" s="30"/>
      <c r="I22" s="25" t="s">
        <v>26</v>
      </c>
      <c r="J22" s="26"/>
      <c r="K22" s="30"/>
      <c r="L22" s="4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34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34" customFormat="1" ht="12.05" customHeight="1">
      <c r="A24" s="30"/>
      <c r="B24" s="31"/>
      <c r="C24" s="30"/>
      <c r="D24" s="25" t="s">
        <v>34</v>
      </c>
      <c r="E24" s="30"/>
      <c r="F24" s="30"/>
      <c r="G24" s="30"/>
      <c r="H24" s="30"/>
      <c r="I24" s="30"/>
      <c r="J24" s="30"/>
      <c r="K24" s="30"/>
      <c r="L24" s="4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94" customFormat="1" ht="16.5" customHeight="1">
      <c r="A25" s="91"/>
      <c r="B25" s="92"/>
      <c r="C25" s="91"/>
      <c r="D25" s="91"/>
      <c r="E25" s="9"/>
      <c r="F25" s="9"/>
      <c r="G25" s="9"/>
      <c r="H25" s="9"/>
      <c r="I25" s="91"/>
      <c r="J25" s="91"/>
      <c r="K25" s="91"/>
      <c r="L25" s="93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</row>
    <row r="26" spans="1:31" s="34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34" customFormat="1" ht="6.95" customHeight="1">
      <c r="A27" s="30"/>
      <c r="B27" s="31"/>
      <c r="C27" s="30"/>
      <c r="D27" s="66"/>
      <c r="E27" s="66"/>
      <c r="F27" s="66"/>
      <c r="G27" s="66"/>
      <c r="H27" s="66"/>
      <c r="I27" s="66"/>
      <c r="J27" s="66"/>
      <c r="K27" s="66"/>
      <c r="L27" s="4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34" customFormat="1" ht="25.5" customHeight="1">
      <c r="A28" s="30"/>
      <c r="B28" s="31"/>
      <c r="C28" s="30"/>
      <c r="D28" s="95" t="s">
        <v>35</v>
      </c>
      <c r="E28" s="30"/>
      <c r="F28" s="30"/>
      <c r="G28" s="30"/>
      <c r="H28" s="30"/>
      <c r="I28" s="30"/>
      <c r="J28" s="96">
        <f>ROUND(J131, 2)</f>
        <v>0</v>
      </c>
      <c r="K28" s="30"/>
      <c r="L28" s="4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34" customFormat="1" ht="6.95" customHeight="1">
      <c r="A29" s="30"/>
      <c r="B29" s="31"/>
      <c r="C29" s="30"/>
      <c r="D29" s="66"/>
      <c r="E29" s="66"/>
      <c r="F29" s="66"/>
      <c r="G29" s="66"/>
      <c r="H29" s="66"/>
      <c r="I29" s="66"/>
      <c r="J29" s="66"/>
      <c r="K29" s="66"/>
      <c r="L29" s="4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34" customFormat="1" ht="14.4" customHeight="1">
      <c r="A30" s="30"/>
      <c r="B30" s="31"/>
      <c r="C30" s="30"/>
      <c r="D30" s="30"/>
      <c r="E30" s="30"/>
      <c r="F30" s="97" t="s">
        <v>37</v>
      </c>
      <c r="G30" s="30"/>
      <c r="H30" s="30"/>
      <c r="I30" s="97" t="s">
        <v>36</v>
      </c>
      <c r="J30" s="97" t="s">
        <v>38</v>
      </c>
      <c r="K30" s="30"/>
      <c r="L30" s="4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34" customFormat="1" ht="14.4" customHeight="1">
      <c r="A31" s="30"/>
      <c r="B31" s="31"/>
      <c r="C31" s="30"/>
      <c r="D31" s="98" t="s">
        <v>39</v>
      </c>
      <c r="E31" s="25" t="s">
        <v>40</v>
      </c>
      <c r="F31" s="99">
        <f>ROUND((SUM(BE131:BE262)),  2)</f>
        <v>0</v>
      </c>
      <c r="G31" s="30"/>
      <c r="H31" s="30"/>
      <c r="I31" s="100">
        <v>0.21</v>
      </c>
      <c r="J31" s="99">
        <f>ROUND(((SUM(BE131:BE262))*I31),  2)</f>
        <v>0</v>
      </c>
      <c r="K31" s="30"/>
      <c r="L31" s="4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34" customFormat="1" ht="14.4" customHeight="1">
      <c r="A32" s="30"/>
      <c r="B32" s="31"/>
      <c r="C32" s="30"/>
      <c r="D32" s="30"/>
      <c r="E32" s="25" t="s">
        <v>41</v>
      </c>
      <c r="F32" s="99">
        <f>ROUND((SUM(BF131:BF262)),  2)</f>
        <v>0</v>
      </c>
      <c r="G32" s="30"/>
      <c r="H32" s="30"/>
      <c r="I32" s="100">
        <v>0.12</v>
      </c>
      <c r="J32" s="99">
        <f>ROUND(((SUM(BF131:BF262))*I32),  2)</f>
        <v>0</v>
      </c>
      <c r="K32" s="30"/>
      <c r="L32" s="4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34" customFormat="1" ht="14.4" hidden="1" customHeight="1">
      <c r="A33" s="30"/>
      <c r="B33" s="31"/>
      <c r="C33" s="30"/>
      <c r="D33" s="30"/>
      <c r="E33" s="25" t="s">
        <v>42</v>
      </c>
      <c r="F33" s="99">
        <f>ROUND((SUM(BG131:BG262)),  2)</f>
        <v>0</v>
      </c>
      <c r="G33" s="30"/>
      <c r="H33" s="30"/>
      <c r="I33" s="100">
        <v>0.21</v>
      </c>
      <c r="J33" s="99">
        <f>0</f>
        <v>0</v>
      </c>
      <c r="K33" s="30"/>
      <c r="L33" s="4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34" customFormat="1" ht="14.4" hidden="1" customHeight="1">
      <c r="A34" s="30"/>
      <c r="B34" s="31"/>
      <c r="C34" s="30"/>
      <c r="D34" s="30"/>
      <c r="E34" s="25" t="s">
        <v>43</v>
      </c>
      <c r="F34" s="99">
        <f>ROUND((SUM(BH131:BH262)),  2)</f>
        <v>0</v>
      </c>
      <c r="G34" s="30"/>
      <c r="H34" s="30"/>
      <c r="I34" s="100">
        <v>0.12</v>
      </c>
      <c r="J34" s="99">
        <f>0</f>
        <v>0</v>
      </c>
      <c r="K34" s="30"/>
      <c r="L34" s="4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34" customFormat="1" ht="14.4" hidden="1" customHeight="1">
      <c r="A35" s="30"/>
      <c r="B35" s="31"/>
      <c r="C35" s="30"/>
      <c r="D35" s="30"/>
      <c r="E35" s="25" t="s">
        <v>44</v>
      </c>
      <c r="F35" s="99">
        <f>ROUND((SUM(BI131:BI262)),  2)</f>
        <v>0</v>
      </c>
      <c r="G35" s="30"/>
      <c r="H35" s="30"/>
      <c r="I35" s="100">
        <v>0</v>
      </c>
      <c r="J35" s="99">
        <f>0</f>
        <v>0</v>
      </c>
      <c r="K35" s="30"/>
      <c r="L35" s="4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34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34" customFormat="1" ht="25.5" customHeight="1">
      <c r="A37" s="30"/>
      <c r="B37" s="31"/>
      <c r="C37" s="101"/>
      <c r="D37" s="102" t="s">
        <v>45</v>
      </c>
      <c r="E37" s="60"/>
      <c r="F37" s="60"/>
      <c r="G37" s="103" t="s">
        <v>46</v>
      </c>
      <c r="H37" s="104" t="s">
        <v>47</v>
      </c>
      <c r="I37" s="60"/>
      <c r="J37" s="105">
        <f>SUM(J28:J35)</f>
        <v>0</v>
      </c>
      <c r="K37" s="106"/>
      <c r="L37" s="4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34" customFormat="1" ht="14.4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ht="14.4" customHeight="1">
      <c r="B39" s="19"/>
      <c r="L39" s="19"/>
    </row>
    <row r="40" spans="1:31" ht="14.4" customHeight="1">
      <c r="B40" s="19"/>
      <c r="L40" s="19"/>
    </row>
    <row r="41" spans="1:31" ht="14.4" customHeight="1">
      <c r="B41" s="19"/>
      <c r="L41" s="19"/>
    </row>
    <row r="42" spans="1:31" ht="14.4" customHeight="1">
      <c r="B42" s="19"/>
      <c r="L42" s="19"/>
    </row>
    <row r="43" spans="1:31" ht="14.4" customHeight="1">
      <c r="B43" s="19"/>
      <c r="L43" s="19"/>
    </row>
    <row r="44" spans="1:31" ht="14.4" customHeight="1">
      <c r="B44" s="19"/>
      <c r="L44" s="19"/>
    </row>
    <row r="45" spans="1:31" ht="14.4" customHeight="1">
      <c r="B45" s="19"/>
      <c r="L45" s="19"/>
    </row>
    <row r="46" spans="1:31" ht="14.4" customHeight="1">
      <c r="B46" s="19"/>
      <c r="L46" s="19"/>
    </row>
    <row r="47" spans="1:31" ht="14.4" customHeight="1">
      <c r="B47" s="19"/>
      <c r="L47" s="19"/>
    </row>
    <row r="48" spans="1:31" ht="14.4" customHeight="1">
      <c r="B48" s="19"/>
      <c r="L48" s="19"/>
    </row>
    <row r="49" spans="1:31" ht="14.4" customHeight="1">
      <c r="B49" s="19"/>
      <c r="L49" s="19"/>
    </row>
    <row r="50" spans="1:31" s="34" customFormat="1" ht="14.4" customHeight="1">
      <c r="B50" s="41"/>
      <c r="D50" s="42" t="s">
        <v>48</v>
      </c>
      <c r="E50" s="43"/>
      <c r="F50" s="43"/>
      <c r="G50" s="42" t="s">
        <v>49</v>
      </c>
      <c r="H50" s="43"/>
      <c r="I50" s="43"/>
      <c r="J50" s="43"/>
      <c r="K50" s="43"/>
      <c r="L50" s="41"/>
    </row>
    <row r="51" spans="1:31" ht="10">
      <c r="B51" s="19"/>
      <c r="L51" s="19"/>
    </row>
    <row r="52" spans="1:31" ht="10">
      <c r="B52" s="19"/>
      <c r="L52" s="19"/>
    </row>
    <row r="53" spans="1:31" ht="10">
      <c r="B53" s="19"/>
      <c r="L53" s="19"/>
    </row>
    <row r="54" spans="1:31" ht="10">
      <c r="B54" s="19"/>
      <c r="L54" s="19"/>
    </row>
    <row r="55" spans="1:31" ht="10">
      <c r="B55" s="19"/>
      <c r="L55" s="19"/>
    </row>
    <row r="56" spans="1:31" ht="10">
      <c r="B56" s="19"/>
      <c r="L56" s="19"/>
    </row>
    <row r="57" spans="1:31" ht="10">
      <c r="B57" s="19"/>
      <c r="L57" s="19"/>
    </row>
    <row r="58" spans="1:31" ht="10">
      <c r="B58" s="19"/>
      <c r="L58" s="19"/>
    </row>
    <row r="59" spans="1:31" ht="10">
      <c r="B59" s="19"/>
      <c r="L59" s="19"/>
    </row>
    <row r="60" spans="1:31" ht="10">
      <c r="B60" s="19"/>
      <c r="L60" s="19"/>
    </row>
    <row r="61" spans="1:31" s="34" customFormat="1">
      <c r="A61" s="30"/>
      <c r="B61" s="31"/>
      <c r="C61" s="30"/>
      <c r="D61" s="44" t="s">
        <v>50</v>
      </c>
      <c r="E61" s="33"/>
      <c r="F61" s="107" t="s">
        <v>51</v>
      </c>
      <c r="G61" s="44" t="s">
        <v>50</v>
      </c>
      <c r="H61" s="33"/>
      <c r="I61" s="33"/>
      <c r="J61" s="108" t="s">
        <v>51</v>
      </c>
      <c r="K61" s="33"/>
      <c r="L61" s="4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0">
      <c r="B62" s="19"/>
      <c r="L62" s="19"/>
    </row>
    <row r="63" spans="1:31" ht="10">
      <c r="B63" s="19"/>
      <c r="L63" s="19"/>
    </row>
    <row r="64" spans="1:31" ht="10">
      <c r="B64" s="19"/>
      <c r="L64" s="19"/>
    </row>
    <row r="65" spans="1:31" s="34" customFormat="1">
      <c r="A65" s="30"/>
      <c r="B65" s="31"/>
      <c r="C65" s="30"/>
      <c r="D65" s="42" t="s">
        <v>52</v>
      </c>
      <c r="E65" s="45"/>
      <c r="F65" s="45"/>
      <c r="G65" s="42" t="s">
        <v>53</v>
      </c>
      <c r="H65" s="45"/>
      <c r="I65" s="45"/>
      <c r="J65" s="45"/>
      <c r="K65" s="45"/>
      <c r="L65" s="4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0">
      <c r="B66" s="19"/>
      <c r="L66" s="19"/>
    </row>
    <row r="67" spans="1:31" ht="10">
      <c r="B67" s="19"/>
      <c r="L67" s="19"/>
    </row>
    <row r="68" spans="1:31" ht="10">
      <c r="B68" s="19"/>
      <c r="L68" s="19"/>
    </row>
    <row r="69" spans="1:31" ht="10">
      <c r="B69" s="19"/>
      <c r="L69" s="19"/>
    </row>
    <row r="70" spans="1:31" ht="10">
      <c r="B70" s="19"/>
      <c r="L70" s="19"/>
    </row>
    <row r="71" spans="1:31" ht="10">
      <c r="B71" s="19"/>
      <c r="L71" s="19"/>
    </row>
    <row r="72" spans="1:31" ht="10">
      <c r="B72" s="19"/>
      <c r="L72" s="19"/>
    </row>
    <row r="73" spans="1:31" ht="10">
      <c r="B73" s="19"/>
      <c r="L73" s="19"/>
    </row>
    <row r="74" spans="1:31" ht="10">
      <c r="B74" s="19"/>
      <c r="L74" s="19"/>
    </row>
    <row r="75" spans="1:31" ht="10">
      <c r="B75" s="19"/>
      <c r="L75" s="19"/>
    </row>
    <row r="76" spans="1:31" s="34" customFormat="1">
      <c r="A76" s="30"/>
      <c r="B76" s="31"/>
      <c r="C76" s="30"/>
      <c r="D76" s="44" t="s">
        <v>50</v>
      </c>
      <c r="E76" s="33"/>
      <c r="F76" s="107" t="s">
        <v>51</v>
      </c>
      <c r="G76" s="44" t="s">
        <v>50</v>
      </c>
      <c r="H76" s="33"/>
      <c r="I76" s="33"/>
      <c r="J76" s="108" t="s">
        <v>51</v>
      </c>
      <c r="K76" s="33"/>
      <c r="L76" s="4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34" customFormat="1" ht="14.4" customHeight="1">
      <c r="A77" s="30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34" customFormat="1" ht="6.95" customHeight="1">
      <c r="A81" s="30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34" customFormat="1" ht="24.95" customHeight="1">
      <c r="A82" s="30"/>
      <c r="B82" s="31"/>
      <c r="C82" s="20" t="s">
        <v>83</v>
      </c>
      <c r="D82" s="30"/>
      <c r="E82" s="30"/>
      <c r="F82" s="30"/>
      <c r="G82" s="30"/>
      <c r="H82" s="30"/>
      <c r="I82" s="30"/>
      <c r="J82" s="30"/>
      <c r="K82" s="30"/>
      <c r="L82" s="4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34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34" customFormat="1" ht="12.05" customHeight="1">
      <c r="A84" s="30"/>
      <c r="B84" s="31"/>
      <c r="C84" s="25" t="s">
        <v>15</v>
      </c>
      <c r="D84" s="30"/>
      <c r="E84" s="30"/>
      <c r="F84" s="30"/>
      <c r="G84" s="30"/>
      <c r="H84" s="30"/>
      <c r="I84" s="30"/>
      <c r="J84" s="30"/>
      <c r="K84" s="30"/>
      <c r="L84" s="4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34" customFormat="1" ht="16.5" customHeight="1">
      <c r="A85" s="30"/>
      <c r="B85" s="31"/>
      <c r="C85" s="30"/>
      <c r="D85" s="30"/>
      <c r="E85" s="2" t="str">
        <f>E7</f>
        <v>Oprava bytu č.10</v>
      </c>
      <c r="F85" s="2"/>
      <c r="G85" s="2"/>
      <c r="H85" s="2"/>
      <c r="I85" s="30"/>
      <c r="J85" s="30"/>
      <c r="K85" s="30"/>
      <c r="L85" s="4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34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34" customFormat="1" ht="12.05" customHeight="1">
      <c r="A87" s="30"/>
      <c r="B87" s="31"/>
      <c r="C87" s="25" t="s">
        <v>19</v>
      </c>
      <c r="D87" s="30"/>
      <c r="E87" s="30"/>
      <c r="F87" s="26" t="str">
        <f>F10</f>
        <v>Mostecká 12, Brno</v>
      </c>
      <c r="G87" s="30"/>
      <c r="H87" s="30"/>
      <c r="I87" s="25" t="s">
        <v>21</v>
      </c>
      <c r="J87" s="90" t="str">
        <f>IF(J10="","",J10)</f>
        <v>14. 10. 2025</v>
      </c>
      <c r="K87" s="30"/>
      <c r="L87" s="4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34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34" customFormat="1" ht="25.65" customHeight="1">
      <c r="A89" s="30"/>
      <c r="B89" s="31"/>
      <c r="C89" s="25" t="s">
        <v>23</v>
      </c>
      <c r="D89" s="30"/>
      <c r="E89" s="30"/>
      <c r="F89" s="26" t="str">
        <f>E13</f>
        <v>MmBrna, OSM, Husova 3, Brno</v>
      </c>
      <c r="G89" s="30"/>
      <c r="H89" s="30"/>
      <c r="I89" s="25" t="s">
        <v>29</v>
      </c>
      <c r="J89" s="109" t="str">
        <f>E19</f>
        <v>Radka Volková, Loděnice 50, 671 75</v>
      </c>
      <c r="K89" s="30"/>
      <c r="L89" s="4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34" customFormat="1" ht="15.1" customHeight="1">
      <c r="A90" s="30"/>
      <c r="B90" s="31"/>
      <c r="C90" s="25" t="s">
        <v>27</v>
      </c>
      <c r="D90" s="30"/>
      <c r="E90" s="30"/>
      <c r="F90" s="26" t="str">
        <f>IF(E16="","",E16)</f>
        <v>Vyplň údaj</v>
      </c>
      <c r="G90" s="30"/>
      <c r="H90" s="30"/>
      <c r="I90" s="25" t="s">
        <v>32</v>
      </c>
      <c r="J90" s="109" t="str">
        <f>E22</f>
        <v>Radka Volková</v>
      </c>
      <c r="K90" s="30"/>
      <c r="L90" s="4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34" customFormat="1" ht="10.2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34" customFormat="1" ht="29.35" customHeight="1">
      <c r="A92" s="30"/>
      <c r="B92" s="31"/>
      <c r="C92" s="110" t="s">
        <v>84</v>
      </c>
      <c r="D92" s="101"/>
      <c r="E92" s="101"/>
      <c r="F92" s="101"/>
      <c r="G92" s="101"/>
      <c r="H92" s="101"/>
      <c r="I92" s="101"/>
      <c r="J92" s="111" t="s">
        <v>85</v>
      </c>
      <c r="K92" s="101"/>
      <c r="L92" s="4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34" customFormat="1" ht="10.2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34" customFormat="1" ht="22.85" customHeight="1">
      <c r="A94" s="30"/>
      <c r="B94" s="31"/>
      <c r="C94" s="112" t="s">
        <v>86</v>
      </c>
      <c r="D94" s="30"/>
      <c r="E94" s="30"/>
      <c r="F94" s="30"/>
      <c r="G94" s="30"/>
      <c r="H94" s="30"/>
      <c r="I94" s="30"/>
      <c r="J94" s="96">
        <f>J131</f>
        <v>0</v>
      </c>
      <c r="K94" s="30"/>
      <c r="L94" s="4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6" t="s">
        <v>87</v>
      </c>
    </row>
    <row r="95" spans="1:47" s="113" customFormat="1" ht="24.95" customHeight="1">
      <c r="B95" s="114"/>
      <c r="D95" s="115" t="s">
        <v>88</v>
      </c>
      <c r="E95" s="116"/>
      <c r="F95" s="116"/>
      <c r="G95" s="116"/>
      <c r="H95" s="116"/>
      <c r="I95" s="116"/>
      <c r="J95" s="117">
        <f>J132</f>
        <v>0</v>
      </c>
      <c r="L95" s="114"/>
    </row>
    <row r="96" spans="1:47" s="118" customFormat="1" ht="19.95" customHeight="1">
      <c r="B96" s="119"/>
      <c r="D96" s="120" t="s">
        <v>89</v>
      </c>
      <c r="E96" s="121"/>
      <c r="F96" s="121"/>
      <c r="G96" s="121"/>
      <c r="H96" s="121"/>
      <c r="I96" s="121"/>
      <c r="J96" s="122">
        <f>J133</f>
        <v>0</v>
      </c>
      <c r="L96" s="119"/>
    </row>
    <row r="97" spans="2:12" s="118" customFormat="1" ht="19.95" customHeight="1">
      <c r="B97" s="119"/>
      <c r="D97" s="120" t="s">
        <v>90</v>
      </c>
      <c r="E97" s="121"/>
      <c r="F97" s="121"/>
      <c r="G97" s="121"/>
      <c r="H97" s="121"/>
      <c r="I97" s="121"/>
      <c r="J97" s="122">
        <f>J146</f>
        <v>0</v>
      </c>
      <c r="L97" s="119"/>
    </row>
    <row r="98" spans="2:12" s="118" customFormat="1" ht="19.95" customHeight="1">
      <c r="B98" s="119"/>
      <c r="D98" s="120" t="s">
        <v>91</v>
      </c>
      <c r="E98" s="121"/>
      <c r="F98" s="121"/>
      <c r="G98" s="121"/>
      <c r="H98" s="121"/>
      <c r="I98" s="121"/>
      <c r="J98" s="122">
        <f>J159</f>
        <v>0</v>
      </c>
      <c r="L98" s="119"/>
    </row>
    <row r="99" spans="2:12" s="118" customFormat="1" ht="19.95" customHeight="1">
      <c r="B99" s="119"/>
      <c r="D99" s="120" t="s">
        <v>92</v>
      </c>
      <c r="E99" s="121"/>
      <c r="F99" s="121"/>
      <c r="G99" s="121"/>
      <c r="H99" s="121"/>
      <c r="I99" s="121"/>
      <c r="J99" s="122">
        <f>J165</f>
        <v>0</v>
      </c>
      <c r="L99" s="119"/>
    </row>
    <row r="100" spans="2:12" s="113" customFormat="1" ht="24.95" customHeight="1">
      <c r="B100" s="114"/>
      <c r="D100" s="115" t="s">
        <v>93</v>
      </c>
      <c r="E100" s="116"/>
      <c r="F100" s="116"/>
      <c r="G100" s="116"/>
      <c r="H100" s="116"/>
      <c r="I100" s="116"/>
      <c r="J100" s="117">
        <f>J167</f>
        <v>0</v>
      </c>
      <c r="L100" s="114"/>
    </row>
    <row r="101" spans="2:12" s="118" customFormat="1" ht="19.95" customHeight="1">
      <c r="B101" s="119"/>
      <c r="D101" s="120" t="s">
        <v>94</v>
      </c>
      <c r="E101" s="121"/>
      <c r="F101" s="121"/>
      <c r="G101" s="121"/>
      <c r="H101" s="121"/>
      <c r="I101" s="121"/>
      <c r="J101" s="122">
        <f>J168</f>
        <v>0</v>
      </c>
      <c r="L101" s="119"/>
    </row>
    <row r="102" spans="2:12" s="118" customFormat="1" ht="19.95" customHeight="1">
      <c r="B102" s="119"/>
      <c r="D102" s="120" t="s">
        <v>95</v>
      </c>
      <c r="E102" s="121"/>
      <c r="F102" s="121"/>
      <c r="G102" s="121"/>
      <c r="H102" s="121"/>
      <c r="I102" s="121"/>
      <c r="J102" s="122">
        <f>J185</f>
        <v>0</v>
      </c>
      <c r="L102" s="119"/>
    </row>
    <row r="103" spans="2:12" s="118" customFormat="1" ht="19.95" customHeight="1">
      <c r="B103" s="119"/>
      <c r="D103" s="120" t="s">
        <v>96</v>
      </c>
      <c r="E103" s="121"/>
      <c r="F103" s="121"/>
      <c r="G103" s="121"/>
      <c r="H103" s="121"/>
      <c r="I103" s="121"/>
      <c r="J103" s="122">
        <f>J188</f>
        <v>0</v>
      </c>
      <c r="L103" s="119"/>
    </row>
    <row r="104" spans="2:12" s="118" customFormat="1" ht="19.95" customHeight="1">
      <c r="B104" s="119"/>
      <c r="D104" s="120" t="s">
        <v>97</v>
      </c>
      <c r="E104" s="121"/>
      <c r="F104" s="121"/>
      <c r="G104" s="121"/>
      <c r="H104" s="121"/>
      <c r="I104" s="121"/>
      <c r="J104" s="122">
        <f>J198</f>
        <v>0</v>
      </c>
      <c r="L104" s="119"/>
    </row>
    <row r="105" spans="2:12" s="118" customFormat="1" ht="19.95" customHeight="1">
      <c r="B105" s="119"/>
      <c r="D105" s="120" t="s">
        <v>98</v>
      </c>
      <c r="E105" s="121"/>
      <c r="F105" s="121"/>
      <c r="G105" s="121"/>
      <c r="H105" s="121"/>
      <c r="I105" s="121"/>
      <c r="J105" s="122">
        <f>J205</f>
        <v>0</v>
      </c>
      <c r="L105" s="119"/>
    </row>
    <row r="106" spans="2:12" s="118" customFormat="1" ht="19.95" customHeight="1">
      <c r="B106" s="119"/>
      <c r="D106" s="120" t="s">
        <v>99</v>
      </c>
      <c r="E106" s="121"/>
      <c r="F106" s="121"/>
      <c r="G106" s="121"/>
      <c r="H106" s="121"/>
      <c r="I106" s="121"/>
      <c r="J106" s="122">
        <f>J215</f>
        <v>0</v>
      </c>
      <c r="L106" s="119"/>
    </row>
    <row r="107" spans="2:12" s="118" customFormat="1" ht="19.95" customHeight="1">
      <c r="B107" s="119"/>
      <c r="D107" s="120" t="s">
        <v>100</v>
      </c>
      <c r="E107" s="121"/>
      <c r="F107" s="121"/>
      <c r="G107" s="121"/>
      <c r="H107" s="121"/>
      <c r="I107" s="121"/>
      <c r="J107" s="122">
        <f>J232</f>
        <v>0</v>
      </c>
      <c r="L107" s="119"/>
    </row>
    <row r="108" spans="2:12" s="118" customFormat="1" ht="19.95" customHeight="1">
      <c r="B108" s="119"/>
      <c r="D108" s="120" t="s">
        <v>101</v>
      </c>
      <c r="E108" s="121"/>
      <c r="F108" s="121"/>
      <c r="G108" s="121"/>
      <c r="H108" s="121"/>
      <c r="I108" s="121"/>
      <c r="J108" s="122">
        <f>J238</f>
        <v>0</v>
      </c>
      <c r="L108" s="119"/>
    </row>
    <row r="109" spans="2:12" s="113" customFormat="1" ht="24.95" customHeight="1">
      <c r="B109" s="114"/>
      <c r="D109" s="115" t="s">
        <v>102</v>
      </c>
      <c r="E109" s="116"/>
      <c r="F109" s="116"/>
      <c r="G109" s="116"/>
      <c r="H109" s="116"/>
      <c r="I109" s="116"/>
      <c r="J109" s="117">
        <f>J250</f>
        <v>0</v>
      </c>
      <c r="L109" s="114"/>
    </row>
    <row r="110" spans="2:12" s="113" customFormat="1" ht="24.95" customHeight="1">
      <c r="B110" s="114"/>
      <c r="D110" s="115" t="s">
        <v>103</v>
      </c>
      <c r="E110" s="116"/>
      <c r="F110" s="116"/>
      <c r="G110" s="116"/>
      <c r="H110" s="116"/>
      <c r="I110" s="116"/>
      <c r="J110" s="117">
        <f>J256</f>
        <v>0</v>
      </c>
      <c r="L110" s="114"/>
    </row>
    <row r="111" spans="2:12" s="118" customFormat="1" ht="19.95" customHeight="1">
      <c r="B111" s="119"/>
      <c r="D111" s="120" t="s">
        <v>104</v>
      </c>
      <c r="E111" s="121"/>
      <c r="F111" s="121"/>
      <c r="G111" s="121"/>
      <c r="H111" s="121"/>
      <c r="I111" s="121"/>
      <c r="J111" s="122">
        <f>J257</f>
        <v>0</v>
      </c>
      <c r="L111" s="119"/>
    </row>
    <row r="112" spans="2:12" s="118" customFormat="1" ht="19.95" customHeight="1">
      <c r="B112" s="119"/>
      <c r="D112" s="120" t="s">
        <v>105</v>
      </c>
      <c r="E112" s="121"/>
      <c r="F112" s="121"/>
      <c r="G112" s="121"/>
      <c r="H112" s="121"/>
      <c r="I112" s="121"/>
      <c r="J112" s="122">
        <f>J259</f>
        <v>0</v>
      </c>
      <c r="L112" s="119"/>
    </row>
    <row r="113" spans="1:31" s="118" customFormat="1" ht="19.95" customHeight="1">
      <c r="B113" s="119"/>
      <c r="D113" s="120" t="s">
        <v>106</v>
      </c>
      <c r="E113" s="121"/>
      <c r="F113" s="121"/>
      <c r="G113" s="121"/>
      <c r="H113" s="121"/>
      <c r="I113" s="121"/>
      <c r="J113" s="122">
        <f>J261</f>
        <v>0</v>
      </c>
      <c r="L113" s="119"/>
    </row>
    <row r="114" spans="1:31" s="34" customFormat="1" ht="21.9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34" customFormat="1" ht="6.95" customHeight="1">
      <c r="A115" s="30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9" spans="1:31" s="34" customFormat="1" ht="6.95" customHeight="1">
      <c r="A119" s="30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34" customFormat="1" ht="24.95" customHeight="1">
      <c r="A120" s="30"/>
      <c r="B120" s="31"/>
      <c r="C120" s="20" t="s">
        <v>107</v>
      </c>
      <c r="D120" s="30"/>
      <c r="E120" s="30"/>
      <c r="F120" s="30"/>
      <c r="G120" s="30"/>
      <c r="H120" s="30"/>
      <c r="I120" s="30"/>
      <c r="J120" s="30"/>
      <c r="K120" s="30"/>
      <c r="L120" s="4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34" customFormat="1" ht="6.95" customHeight="1">
      <c r="A121" s="30"/>
      <c r="B121" s="31"/>
      <c r="C121" s="30"/>
      <c r="D121" s="30"/>
      <c r="E121" s="30"/>
      <c r="F121" s="30"/>
      <c r="G121" s="30"/>
      <c r="H121" s="30"/>
      <c r="I121" s="30"/>
      <c r="J121" s="30"/>
      <c r="K121" s="30"/>
      <c r="L121" s="4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34" customFormat="1" ht="12.05" customHeight="1">
      <c r="A122" s="30"/>
      <c r="B122" s="31"/>
      <c r="C122" s="25" t="s">
        <v>15</v>
      </c>
      <c r="D122" s="30"/>
      <c r="E122" s="30"/>
      <c r="F122" s="30"/>
      <c r="G122" s="30"/>
      <c r="H122" s="30"/>
      <c r="I122" s="30"/>
      <c r="J122" s="30"/>
      <c r="K122" s="30"/>
      <c r="L122" s="4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34" customFormat="1" ht="16.5" customHeight="1">
      <c r="A123" s="30"/>
      <c r="B123" s="31"/>
      <c r="C123" s="30"/>
      <c r="D123" s="30"/>
      <c r="E123" s="2" t="str">
        <f>E7</f>
        <v>Oprava bytu č.10</v>
      </c>
      <c r="F123" s="2"/>
      <c r="G123" s="2"/>
      <c r="H123" s="2"/>
      <c r="I123" s="30"/>
      <c r="J123" s="30"/>
      <c r="K123" s="30"/>
      <c r="L123" s="4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34" customFormat="1" ht="6.95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1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34" customFormat="1" ht="12.05" customHeight="1">
      <c r="A125" s="30"/>
      <c r="B125" s="31"/>
      <c r="C125" s="25" t="s">
        <v>19</v>
      </c>
      <c r="D125" s="30"/>
      <c r="E125" s="30"/>
      <c r="F125" s="26" t="str">
        <f>F10</f>
        <v>Mostecká 12, Brno</v>
      </c>
      <c r="G125" s="30"/>
      <c r="H125" s="30"/>
      <c r="I125" s="25" t="s">
        <v>21</v>
      </c>
      <c r="J125" s="90" t="str">
        <f>IF(J10="","",J10)</f>
        <v>14. 10. 2025</v>
      </c>
      <c r="K125" s="30"/>
      <c r="L125" s="41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34" customFormat="1" ht="6.95" customHeight="1">
      <c r="A126" s="30"/>
      <c r="B126" s="31"/>
      <c r="C126" s="30"/>
      <c r="D126" s="30"/>
      <c r="E126" s="30"/>
      <c r="F126" s="30"/>
      <c r="G126" s="30"/>
      <c r="H126" s="30"/>
      <c r="I126" s="30"/>
      <c r="J126" s="30"/>
      <c r="K126" s="30"/>
      <c r="L126" s="41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34" customFormat="1" ht="25.65" customHeight="1">
      <c r="A127" s="30"/>
      <c r="B127" s="31"/>
      <c r="C127" s="25" t="s">
        <v>23</v>
      </c>
      <c r="D127" s="30"/>
      <c r="E127" s="30"/>
      <c r="F127" s="26" t="str">
        <f>E13</f>
        <v>MmBrna, OSM, Husova 3, Brno</v>
      </c>
      <c r="G127" s="30"/>
      <c r="H127" s="30"/>
      <c r="I127" s="25" t="s">
        <v>29</v>
      </c>
      <c r="J127" s="109" t="str">
        <f>E19</f>
        <v>Radka Volková, Loděnice 50, 671 75</v>
      </c>
      <c r="K127" s="30"/>
      <c r="L127" s="41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34" customFormat="1" ht="15.1" customHeight="1">
      <c r="A128" s="30"/>
      <c r="B128" s="31"/>
      <c r="C128" s="25" t="s">
        <v>27</v>
      </c>
      <c r="D128" s="30"/>
      <c r="E128" s="30"/>
      <c r="F128" s="26" t="str">
        <f>IF(E16="","",E16)</f>
        <v>Vyplň údaj</v>
      </c>
      <c r="G128" s="30"/>
      <c r="H128" s="30"/>
      <c r="I128" s="25" t="s">
        <v>32</v>
      </c>
      <c r="J128" s="109" t="str">
        <f>E22</f>
        <v>Radka Volková</v>
      </c>
      <c r="K128" s="30"/>
      <c r="L128" s="41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34" customFormat="1" ht="10.25" customHeight="1">
      <c r="A129" s="30"/>
      <c r="B129" s="31"/>
      <c r="C129" s="30"/>
      <c r="D129" s="30"/>
      <c r="E129" s="30"/>
      <c r="F129" s="30"/>
      <c r="G129" s="30"/>
      <c r="H129" s="30"/>
      <c r="I129" s="30"/>
      <c r="J129" s="30"/>
      <c r="K129" s="30"/>
      <c r="L129" s="41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129" customFormat="1" ht="29.35" customHeight="1">
      <c r="A130" s="123"/>
      <c r="B130" s="124"/>
      <c r="C130" s="125" t="s">
        <v>108</v>
      </c>
      <c r="D130" s="126" t="s">
        <v>60</v>
      </c>
      <c r="E130" s="126" t="s">
        <v>56</v>
      </c>
      <c r="F130" s="126" t="s">
        <v>57</v>
      </c>
      <c r="G130" s="126" t="s">
        <v>109</v>
      </c>
      <c r="H130" s="126" t="s">
        <v>110</v>
      </c>
      <c r="I130" s="126" t="s">
        <v>111</v>
      </c>
      <c r="J130" s="126" t="s">
        <v>85</v>
      </c>
      <c r="K130" s="127" t="s">
        <v>112</v>
      </c>
      <c r="L130" s="128"/>
      <c r="M130" s="62"/>
      <c r="N130" s="63" t="s">
        <v>39</v>
      </c>
      <c r="O130" s="63" t="s">
        <v>113</v>
      </c>
      <c r="P130" s="63" t="s">
        <v>114</v>
      </c>
      <c r="Q130" s="63" t="s">
        <v>115</v>
      </c>
      <c r="R130" s="63" t="s">
        <v>116</v>
      </c>
      <c r="S130" s="63" t="s">
        <v>117</v>
      </c>
      <c r="T130" s="64" t="s">
        <v>118</v>
      </c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</row>
    <row r="131" spans="1:65" s="34" customFormat="1" ht="22.85" customHeight="1">
      <c r="A131" s="30"/>
      <c r="B131" s="31"/>
      <c r="C131" s="70" t="s">
        <v>119</v>
      </c>
      <c r="D131" s="30"/>
      <c r="E131" s="30"/>
      <c r="F131" s="30"/>
      <c r="G131" s="30"/>
      <c r="H131" s="30"/>
      <c r="I131" s="30"/>
      <c r="J131" s="130">
        <f>BK131</f>
        <v>0</v>
      </c>
      <c r="K131" s="30"/>
      <c r="L131" s="31"/>
      <c r="M131" s="65"/>
      <c r="N131" s="56"/>
      <c r="O131" s="66"/>
      <c r="P131" s="131">
        <f>P132+P167+P250+P256</f>
        <v>0</v>
      </c>
      <c r="Q131" s="66"/>
      <c r="R131" s="131">
        <f>R132+R167+R250+R256</f>
        <v>1.23760797</v>
      </c>
      <c r="S131" s="66"/>
      <c r="T131" s="132">
        <f>T132+T167+T250+T256</f>
        <v>0.64180979000000005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6" t="s">
        <v>74</v>
      </c>
      <c r="AU131" s="16" t="s">
        <v>87</v>
      </c>
      <c r="BK131" s="133">
        <f>BK132+BK167+BK250+BK256</f>
        <v>0</v>
      </c>
    </row>
    <row r="132" spans="1:65" s="134" customFormat="1" ht="25.9" customHeight="1">
      <c r="B132" s="135"/>
      <c r="D132" s="136" t="s">
        <v>74</v>
      </c>
      <c r="E132" s="137" t="s">
        <v>120</v>
      </c>
      <c r="F132" s="137" t="s">
        <v>121</v>
      </c>
      <c r="I132" s="138"/>
      <c r="J132" s="139">
        <f>BK132</f>
        <v>0</v>
      </c>
      <c r="L132" s="135"/>
      <c r="M132" s="140"/>
      <c r="N132" s="141"/>
      <c r="O132" s="141"/>
      <c r="P132" s="142">
        <f>P133+P146+P159+P165</f>
        <v>0</v>
      </c>
      <c r="Q132" s="141"/>
      <c r="R132" s="142">
        <f>R133+R146+R159+R165</f>
        <v>0.74919380000000002</v>
      </c>
      <c r="S132" s="141"/>
      <c r="T132" s="143">
        <f>T133+T146+T159+T165</f>
        <v>0.51630600000000004</v>
      </c>
      <c r="AR132" s="136" t="s">
        <v>80</v>
      </c>
      <c r="AT132" s="144" t="s">
        <v>74</v>
      </c>
      <c r="AU132" s="144" t="s">
        <v>75</v>
      </c>
      <c r="AY132" s="136" t="s">
        <v>122</v>
      </c>
      <c r="BK132" s="145">
        <f>BK133+BK146+BK159+BK165</f>
        <v>0</v>
      </c>
    </row>
    <row r="133" spans="1:65" s="134" customFormat="1" ht="22.85" customHeight="1">
      <c r="B133" s="135"/>
      <c r="D133" s="136" t="s">
        <v>74</v>
      </c>
      <c r="E133" s="146" t="s">
        <v>123</v>
      </c>
      <c r="F133" s="146" t="s">
        <v>124</v>
      </c>
      <c r="I133" s="138"/>
      <c r="J133" s="147">
        <f>BK133</f>
        <v>0</v>
      </c>
      <c r="L133" s="135"/>
      <c r="M133" s="140"/>
      <c r="N133" s="141"/>
      <c r="O133" s="141"/>
      <c r="P133" s="142">
        <f>SUM(P134:P145)</f>
        <v>0</v>
      </c>
      <c r="Q133" s="141"/>
      <c r="R133" s="142">
        <f>SUM(R134:R145)</f>
        <v>0.74790180000000006</v>
      </c>
      <c r="S133" s="141"/>
      <c r="T133" s="143">
        <f>SUM(T134:T145)</f>
        <v>0</v>
      </c>
      <c r="AR133" s="136" t="s">
        <v>80</v>
      </c>
      <c r="AT133" s="144" t="s">
        <v>74</v>
      </c>
      <c r="AU133" s="144" t="s">
        <v>80</v>
      </c>
      <c r="AY133" s="136" t="s">
        <v>122</v>
      </c>
      <c r="BK133" s="145">
        <f>SUM(BK134:BK145)</f>
        <v>0</v>
      </c>
    </row>
    <row r="134" spans="1:65" s="34" customFormat="1" ht="24.1" customHeight="1">
      <c r="A134" s="30"/>
      <c r="B134" s="148"/>
      <c r="C134" s="149" t="s">
        <v>80</v>
      </c>
      <c r="D134" s="149" t="s">
        <v>125</v>
      </c>
      <c r="E134" s="150" t="s">
        <v>126</v>
      </c>
      <c r="F134" s="151" t="s">
        <v>127</v>
      </c>
      <c r="G134" s="152" t="s">
        <v>128</v>
      </c>
      <c r="H134" s="153">
        <v>32.299999999999997</v>
      </c>
      <c r="I134" s="154"/>
      <c r="J134" s="155">
        <f>ROUND(I134*H134,2)</f>
        <v>0</v>
      </c>
      <c r="K134" s="151" t="s">
        <v>129</v>
      </c>
      <c r="L134" s="31"/>
      <c r="M134" s="156"/>
      <c r="N134" s="157" t="s">
        <v>41</v>
      </c>
      <c r="O134" s="58"/>
      <c r="P134" s="158">
        <f>O134*H134</f>
        <v>0</v>
      </c>
      <c r="Q134" s="158">
        <v>5.7000000000000002E-3</v>
      </c>
      <c r="R134" s="158">
        <f>Q134*H134</f>
        <v>0.18411</v>
      </c>
      <c r="S134" s="158">
        <v>0</v>
      </c>
      <c r="T134" s="159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0" t="s">
        <v>130</v>
      </c>
      <c r="AT134" s="160" t="s">
        <v>125</v>
      </c>
      <c r="AU134" s="160" t="s">
        <v>131</v>
      </c>
      <c r="AY134" s="16" t="s">
        <v>122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16" t="s">
        <v>131</v>
      </c>
      <c r="BK134" s="161">
        <f>ROUND(I134*H134,2)</f>
        <v>0</v>
      </c>
      <c r="BL134" s="16" t="s">
        <v>130</v>
      </c>
      <c r="BM134" s="160" t="s">
        <v>132</v>
      </c>
    </row>
    <row r="135" spans="1:65" s="162" customFormat="1" ht="10">
      <c r="B135" s="163"/>
      <c r="D135" s="164" t="s">
        <v>133</v>
      </c>
      <c r="E135" s="165"/>
      <c r="F135" s="166" t="s">
        <v>134</v>
      </c>
      <c r="H135" s="167">
        <v>32.299999999999997</v>
      </c>
      <c r="I135" s="168"/>
      <c r="L135" s="163"/>
      <c r="M135" s="169"/>
      <c r="N135" s="170"/>
      <c r="O135" s="170"/>
      <c r="P135" s="170"/>
      <c r="Q135" s="170"/>
      <c r="R135" s="170"/>
      <c r="S135" s="170"/>
      <c r="T135" s="171"/>
      <c r="AT135" s="165" t="s">
        <v>133</v>
      </c>
      <c r="AU135" s="165" t="s">
        <v>131</v>
      </c>
      <c r="AV135" s="162" t="s">
        <v>131</v>
      </c>
      <c r="AW135" s="162" t="s">
        <v>31</v>
      </c>
      <c r="AX135" s="162" t="s">
        <v>80</v>
      </c>
      <c r="AY135" s="165" t="s">
        <v>122</v>
      </c>
    </row>
    <row r="136" spans="1:65" s="34" customFormat="1" ht="24.1" customHeight="1">
      <c r="A136" s="30"/>
      <c r="B136" s="148"/>
      <c r="C136" s="149" t="s">
        <v>131</v>
      </c>
      <c r="D136" s="149" t="s">
        <v>125</v>
      </c>
      <c r="E136" s="150" t="s">
        <v>135</v>
      </c>
      <c r="F136" s="151" t="s">
        <v>136</v>
      </c>
      <c r="G136" s="152" t="s">
        <v>128</v>
      </c>
      <c r="H136" s="153">
        <v>84.174000000000007</v>
      </c>
      <c r="I136" s="154"/>
      <c r="J136" s="155">
        <f>ROUND(I136*H136,2)</f>
        <v>0</v>
      </c>
      <c r="K136" s="151" t="s">
        <v>129</v>
      </c>
      <c r="L136" s="31"/>
      <c r="M136" s="156"/>
      <c r="N136" s="157" t="s">
        <v>41</v>
      </c>
      <c r="O136" s="58"/>
      <c r="P136" s="158">
        <f>O136*H136</f>
        <v>0</v>
      </c>
      <c r="Q136" s="158">
        <v>5.7000000000000002E-3</v>
      </c>
      <c r="R136" s="158">
        <f>Q136*H136</f>
        <v>0.47979180000000005</v>
      </c>
      <c r="S136" s="158">
        <v>0</v>
      </c>
      <c r="T136" s="15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0" t="s">
        <v>130</v>
      </c>
      <c r="AT136" s="160" t="s">
        <v>125</v>
      </c>
      <c r="AU136" s="160" t="s">
        <v>131</v>
      </c>
      <c r="AY136" s="16" t="s">
        <v>122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6" t="s">
        <v>131</v>
      </c>
      <c r="BK136" s="161">
        <f>ROUND(I136*H136,2)</f>
        <v>0</v>
      </c>
      <c r="BL136" s="16" t="s">
        <v>130</v>
      </c>
      <c r="BM136" s="160" t="s">
        <v>137</v>
      </c>
    </row>
    <row r="137" spans="1:65" s="162" customFormat="1" ht="10">
      <c r="B137" s="163"/>
      <c r="D137" s="164" t="s">
        <v>133</v>
      </c>
      <c r="E137" s="165"/>
      <c r="F137" s="166" t="s">
        <v>138</v>
      </c>
      <c r="H137" s="167">
        <v>26.13</v>
      </c>
      <c r="I137" s="168"/>
      <c r="L137" s="163"/>
      <c r="M137" s="169"/>
      <c r="N137" s="170"/>
      <c r="O137" s="170"/>
      <c r="P137" s="170"/>
      <c r="Q137" s="170"/>
      <c r="R137" s="170"/>
      <c r="S137" s="170"/>
      <c r="T137" s="171"/>
      <c r="AT137" s="165" t="s">
        <v>133</v>
      </c>
      <c r="AU137" s="165" t="s">
        <v>131</v>
      </c>
      <c r="AV137" s="162" t="s">
        <v>131</v>
      </c>
      <c r="AW137" s="162" t="s">
        <v>31</v>
      </c>
      <c r="AX137" s="162" t="s">
        <v>75</v>
      </c>
      <c r="AY137" s="165" t="s">
        <v>122</v>
      </c>
    </row>
    <row r="138" spans="1:65" s="162" customFormat="1" ht="10">
      <c r="B138" s="163"/>
      <c r="D138" s="164" t="s">
        <v>133</v>
      </c>
      <c r="E138" s="165"/>
      <c r="F138" s="166" t="s">
        <v>139</v>
      </c>
      <c r="H138" s="167">
        <v>3.1850000000000001</v>
      </c>
      <c r="I138" s="168"/>
      <c r="L138" s="163"/>
      <c r="M138" s="169"/>
      <c r="N138" s="170"/>
      <c r="O138" s="170"/>
      <c r="P138" s="170"/>
      <c r="Q138" s="170"/>
      <c r="R138" s="170"/>
      <c r="S138" s="170"/>
      <c r="T138" s="171"/>
      <c r="AT138" s="165" t="s">
        <v>133</v>
      </c>
      <c r="AU138" s="165" t="s">
        <v>131</v>
      </c>
      <c r="AV138" s="162" t="s">
        <v>131</v>
      </c>
      <c r="AW138" s="162" t="s">
        <v>31</v>
      </c>
      <c r="AX138" s="162" t="s">
        <v>75</v>
      </c>
      <c r="AY138" s="165" t="s">
        <v>122</v>
      </c>
    </row>
    <row r="139" spans="1:65" s="162" customFormat="1" ht="10">
      <c r="B139" s="163"/>
      <c r="D139" s="164" t="s">
        <v>133</v>
      </c>
      <c r="E139" s="165"/>
      <c r="F139" s="166" t="s">
        <v>140</v>
      </c>
      <c r="H139" s="167">
        <v>5.5640000000000001</v>
      </c>
      <c r="I139" s="168"/>
      <c r="L139" s="163"/>
      <c r="M139" s="169"/>
      <c r="N139" s="170"/>
      <c r="O139" s="170"/>
      <c r="P139" s="170"/>
      <c r="Q139" s="170"/>
      <c r="R139" s="170"/>
      <c r="S139" s="170"/>
      <c r="T139" s="171"/>
      <c r="AT139" s="165" t="s">
        <v>133</v>
      </c>
      <c r="AU139" s="165" t="s">
        <v>131</v>
      </c>
      <c r="AV139" s="162" t="s">
        <v>131</v>
      </c>
      <c r="AW139" s="162" t="s">
        <v>31</v>
      </c>
      <c r="AX139" s="162" t="s">
        <v>75</v>
      </c>
      <c r="AY139" s="165" t="s">
        <v>122</v>
      </c>
    </row>
    <row r="140" spans="1:65" s="162" customFormat="1" ht="19.95">
      <c r="B140" s="163"/>
      <c r="D140" s="164" t="s">
        <v>133</v>
      </c>
      <c r="E140" s="165"/>
      <c r="F140" s="166" t="s">
        <v>141</v>
      </c>
      <c r="H140" s="167">
        <v>49.295000000000002</v>
      </c>
      <c r="I140" s="168"/>
      <c r="L140" s="163"/>
      <c r="M140" s="169"/>
      <c r="N140" s="170"/>
      <c r="O140" s="170"/>
      <c r="P140" s="170"/>
      <c r="Q140" s="170"/>
      <c r="R140" s="170"/>
      <c r="S140" s="170"/>
      <c r="T140" s="171"/>
      <c r="AT140" s="165" t="s">
        <v>133</v>
      </c>
      <c r="AU140" s="165" t="s">
        <v>131</v>
      </c>
      <c r="AV140" s="162" t="s">
        <v>131</v>
      </c>
      <c r="AW140" s="162" t="s">
        <v>31</v>
      </c>
      <c r="AX140" s="162" t="s">
        <v>75</v>
      </c>
      <c r="AY140" s="165" t="s">
        <v>122</v>
      </c>
    </row>
    <row r="141" spans="1:65" s="172" customFormat="1" ht="10">
      <c r="B141" s="173"/>
      <c r="D141" s="164" t="s">
        <v>133</v>
      </c>
      <c r="E141" s="174"/>
      <c r="F141" s="175" t="s">
        <v>142</v>
      </c>
      <c r="H141" s="176">
        <v>84.174000000000007</v>
      </c>
      <c r="I141" s="177"/>
      <c r="L141" s="173"/>
      <c r="M141" s="178"/>
      <c r="N141" s="179"/>
      <c r="O141" s="179"/>
      <c r="P141" s="179"/>
      <c r="Q141" s="179"/>
      <c r="R141" s="179"/>
      <c r="S141" s="179"/>
      <c r="T141" s="180"/>
      <c r="AT141" s="174" t="s">
        <v>133</v>
      </c>
      <c r="AU141" s="174" t="s">
        <v>131</v>
      </c>
      <c r="AV141" s="172" t="s">
        <v>130</v>
      </c>
      <c r="AW141" s="172" t="s">
        <v>31</v>
      </c>
      <c r="AX141" s="172" t="s">
        <v>80</v>
      </c>
      <c r="AY141" s="174" t="s">
        <v>122</v>
      </c>
    </row>
    <row r="142" spans="1:65" s="34" customFormat="1" ht="24.1" customHeight="1">
      <c r="A142" s="30"/>
      <c r="B142" s="148"/>
      <c r="C142" s="149" t="s">
        <v>143</v>
      </c>
      <c r="D142" s="149" t="s">
        <v>125</v>
      </c>
      <c r="E142" s="150" t="s">
        <v>144</v>
      </c>
      <c r="F142" s="151" t="s">
        <v>145</v>
      </c>
      <c r="G142" s="152" t="s">
        <v>128</v>
      </c>
      <c r="H142" s="153">
        <v>3.5019999999999998</v>
      </c>
      <c r="I142" s="154"/>
      <c r="J142" s="155">
        <f>ROUND(I142*H142,2)</f>
        <v>0</v>
      </c>
      <c r="K142" s="151" t="s">
        <v>129</v>
      </c>
      <c r="L142" s="31"/>
      <c r="M142" s="156"/>
      <c r="N142" s="157" t="s">
        <v>41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0" t="s">
        <v>130</v>
      </c>
      <c r="AT142" s="160" t="s">
        <v>125</v>
      </c>
      <c r="AU142" s="160" t="s">
        <v>131</v>
      </c>
      <c r="AY142" s="16" t="s">
        <v>122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6" t="s">
        <v>131</v>
      </c>
      <c r="BK142" s="161">
        <f>ROUND(I142*H142,2)</f>
        <v>0</v>
      </c>
      <c r="BL142" s="16" t="s">
        <v>130</v>
      </c>
      <c r="BM142" s="160" t="s">
        <v>146</v>
      </c>
    </row>
    <row r="143" spans="1:65" s="162" customFormat="1" ht="10">
      <c r="B143" s="163"/>
      <c r="D143" s="164" t="s">
        <v>133</v>
      </c>
      <c r="E143" s="165"/>
      <c r="F143" s="166" t="s">
        <v>147</v>
      </c>
      <c r="H143" s="167">
        <v>3.5019999999999998</v>
      </c>
      <c r="I143" s="168"/>
      <c r="L143" s="163"/>
      <c r="M143" s="169"/>
      <c r="N143" s="170"/>
      <c r="O143" s="170"/>
      <c r="P143" s="170"/>
      <c r="Q143" s="170"/>
      <c r="R143" s="170"/>
      <c r="S143" s="170"/>
      <c r="T143" s="171"/>
      <c r="AT143" s="165" t="s">
        <v>133</v>
      </c>
      <c r="AU143" s="165" t="s">
        <v>131</v>
      </c>
      <c r="AV143" s="162" t="s">
        <v>131</v>
      </c>
      <c r="AW143" s="162" t="s">
        <v>31</v>
      </c>
      <c r="AX143" s="162" t="s">
        <v>80</v>
      </c>
      <c r="AY143" s="165" t="s">
        <v>122</v>
      </c>
    </row>
    <row r="144" spans="1:65" s="34" customFormat="1" ht="16.5" customHeight="1">
      <c r="A144" s="30"/>
      <c r="B144" s="148"/>
      <c r="C144" s="149" t="s">
        <v>130</v>
      </c>
      <c r="D144" s="149" t="s">
        <v>125</v>
      </c>
      <c r="E144" s="150" t="s">
        <v>148</v>
      </c>
      <c r="F144" s="151" t="s">
        <v>149</v>
      </c>
      <c r="G144" s="152" t="s">
        <v>150</v>
      </c>
      <c r="H144" s="153">
        <v>3</v>
      </c>
      <c r="I144" s="154"/>
      <c r="J144" s="155">
        <f>ROUND(I144*H144,2)</f>
        <v>0</v>
      </c>
      <c r="K144" s="151"/>
      <c r="L144" s="31"/>
      <c r="M144" s="156"/>
      <c r="N144" s="157" t="s">
        <v>41</v>
      </c>
      <c r="O144" s="58"/>
      <c r="P144" s="158">
        <f>O144*H144</f>
        <v>0</v>
      </c>
      <c r="Q144" s="158">
        <v>2.8000000000000001E-2</v>
      </c>
      <c r="R144" s="158">
        <f>Q144*H144</f>
        <v>8.4000000000000005E-2</v>
      </c>
      <c r="S144" s="158">
        <v>0</v>
      </c>
      <c r="T144" s="159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0" t="s">
        <v>130</v>
      </c>
      <c r="AT144" s="160" t="s">
        <v>125</v>
      </c>
      <c r="AU144" s="160" t="s">
        <v>131</v>
      </c>
      <c r="AY144" s="16" t="s">
        <v>122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6" t="s">
        <v>131</v>
      </c>
      <c r="BK144" s="161">
        <f>ROUND(I144*H144,2)</f>
        <v>0</v>
      </c>
      <c r="BL144" s="16" t="s">
        <v>130</v>
      </c>
      <c r="BM144" s="160" t="s">
        <v>151</v>
      </c>
    </row>
    <row r="145" spans="1:65" s="162" customFormat="1" ht="10">
      <c r="B145" s="163"/>
      <c r="D145" s="164" t="s">
        <v>133</v>
      </c>
      <c r="E145" s="165"/>
      <c r="F145" s="166" t="s">
        <v>143</v>
      </c>
      <c r="H145" s="167">
        <v>3</v>
      </c>
      <c r="I145" s="168"/>
      <c r="L145" s="163"/>
      <c r="M145" s="169"/>
      <c r="N145" s="170"/>
      <c r="O145" s="170"/>
      <c r="P145" s="170"/>
      <c r="Q145" s="170"/>
      <c r="R145" s="170"/>
      <c r="S145" s="170"/>
      <c r="T145" s="171"/>
      <c r="AT145" s="165" t="s">
        <v>133</v>
      </c>
      <c r="AU145" s="165" t="s">
        <v>131</v>
      </c>
      <c r="AV145" s="162" t="s">
        <v>131</v>
      </c>
      <c r="AW145" s="162" t="s">
        <v>31</v>
      </c>
      <c r="AX145" s="162" t="s">
        <v>80</v>
      </c>
      <c r="AY145" s="165" t="s">
        <v>122</v>
      </c>
    </row>
    <row r="146" spans="1:65" s="134" customFormat="1" ht="22.85" customHeight="1">
      <c r="B146" s="135"/>
      <c r="D146" s="136" t="s">
        <v>74</v>
      </c>
      <c r="E146" s="146" t="s">
        <v>152</v>
      </c>
      <c r="F146" s="146" t="s">
        <v>153</v>
      </c>
      <c r="I146" s="138"/>
      <c r="J146" s="147">
        <f>BK146</f>
        <v>0</v>
      </c>
      <c r="L146" s="135"/>
      <c r="M146" s="140"/>
      <c r="N146" s="141"/>
      <c r="O146" s="141"/>
      <c r="P146" s="142">
        <f>SUM(P147:P158)</f>
        <v>0</v>
      </c>
      <c r="Q146" s="141"/>
      <c r="R146" s="142">
        <f>SUM(R147:R158)</f>
        <v>1.292E-3</v>
      </c>
      <c r="S146" s="141"/>
      <c r="T146" s="143">
        <f>SUM(T147:T158)</f>
        <v>0.51630600000000004</v>
      </c>
      <c r="AR146" s="136" t="s">
        <v>80</v>
      </c>
      <c r="AT146" s="144" t="s">
        <v>74</v>
      </c>
      <c r="AU146" s="144" t="s">
        <v>80</v>
      </c>
      <c r="AY146" s="136" t="s">
        <v>122</v>
      </c>
      <c r="BK146" s="145">
        <f>SUM(BK147:BK158)</f>
        <v>0</v>
      </c>
    </row>
    <row r="147" spans="1:65" s="34" customFormat="1" ht="16.5" customHeight="1">
      <c r="A147" s="30"/>
      <c r="B147" s="148"/>
      <c r="C147" s="149" t="s">
        <v>154</v>
      </c>
      <c r="D147" s="149" t="s">
        <v>125</v>
      </c>
      <c r="E147" s="150" t="s">
        <v>155</v>
      </c>
      <c r="F147" s="151" t="s">
        <v>156</v>
      </c>
      <c r="G147" s="152" t="s">
        <v>128</v>
      </c>
      <c r="H147" s="153">
        <v>32.299999999999997</v>
      </c>
      <c r="I147" s="154"/>
      <c r="J147" s="155">
        <f>ROUND(I147*H147,2)</f>
        <v>0</v>
      </c>
      <c r="K147" s="151" t="s">
        <v>129</v>
      </c>
      <c r="L147" s="31"/>
      <c r="M147" s="156"/>
      <c r="N147" s="157" t="s">
        <v>41</v>
      </c>
      <c r="O147" s="58"/>
      <c r="P147" s="158">
        <f>O147*H147</f>
        <v>0</v>
      </c>
      <c r="Q147" s="158">
        <v>4.0000000000000003E-5</v>
      </c>
      <c r="R147" s="158">
        <f>Q147*H147</f>
        <v>1.292E-3</v>
      </c>
      <c r="S147" s="158">
        <v>0</v>
      </c>
      <c r="T147" s="159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0" t="s">
        <v>130</v>
      </c>
      <c r="AT147" s="160" t="s">
        <v>125</v>
      </c>
      <c r="AU147" s="160" t="s">
        <v>131</v>
      </c>
      <c r="AY147" s="16" t="s">
        <v>122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6" t="s">
        <v>131</v>
      </c>
      <c r="BK147" s="161">
        <f>ROUND(I147*H147,2)</f>
        <v>0</v>
      </c>
      <c r="BL147" s="16" t="s">
        <v>130</v>
      </c>
      <c r="BM147" s="160" t="s">
        <v>157</v>
      </c>
    </row>
    <row r="148" spans="1:65" s="162" customFormat="1" ht="10">
      <c r="B148" s="163"/>
      <c r="D148" s="164" t="s">
        <v>133</v>
      </c>
      <c r="E148" s="165"/>
      <c r="F148" s="166" t="s">
        <v>158</v>
      </c>
      <c r="H148" s="167">
        <v>32.299999999999997</v>
      </c>
      <c r="I148" s="168"/>
      <c r="L148" s="163"/>
      <c r="M148" s="169"/>
      <c r="N148" s="170"/>
      <c r="O148" s="170"/>
      <c r="P148" s="170"/>
      <c r="Q148" s="170"/>
      <c r="R148" s="170"/>
      <c r="S148" s="170"/>
      <c r="T148" s="171"/>
      <c r="AT148" s="165" t="s">
        <v>133</v>
      </c>
      <c r="AU148" s="165" t="s">
        <v>131</v>
      </c>
      <c r="AV148" s="162" t="s">
        <v>131</v>
      </c>
      <c r="AW148" s="162" t="s">
        <v>31</v>
      </c>
      <c r="AX148" s="162" t="s">
        <v>80</v>
      </c>
      <c r="AY148" s="165" t="s">
        <v>122</v>
      </c>
    </row>
    <row r="149" spans="1:65" s="34" customFormat="1" ht="32.950000000000003" customHeight="1">
      <c r="A149" s="30"/>
      <c r="B149" s="148"/>
      <c r="C149" s="149" t="s">
        <v>123</v>
      </c>
      <c r="D149" s="149" t="s">
        <v>125</v>
      </c>
      <c r="E149" s="150" t="s">
        <v>159</v>
      </c>
      <c r="F149" s="151" t="s">
        <v>160</v>
      </c>
      <c r="G149" s="152" t="s">
        <v>161</v>
      </c>
      <c r="H149" s="153">
        <v>1</v>
      </c>
      <c r="I149" s="154"/>
      <c r="J149" s="155">
        <f>ROUND(I149*H149,2)</f>
        <v>0</v>
      </c>
      <c r="K149" s="151"/>
      <c r="L149" s="31"/>
      <c r="M149" s="156"/>
      <c r="N149" s="157" t="s">
        <v>41</v>
      </c>
      <c r="O149" s="58"/>
      <c r="P149" s="158">
        <f>O149*H149</f>
        <v>0</v>
      </c>
      <c r="Q149" s="158">
        <v>0</v>
      </c>
      <c r="R149" s="158">
        <f>Q149*H149</f>
        <v>0</v>
      </c>
      <c r="S149" s="158">
        <v>0.11501</v>
      </c>
      <c r="T149" s="159">
        <f>S149*H149</f>
        <v>0.11501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0" t="s">
        <v>130</v>
      </c>
      <c r="AT149" s="160" t="s">
        <v>125</v>
      </c>
      <c r="AU149" s="160" t="s">
        <v>131</v>
      </c>
      <c r="AY149" s="16" t="s">
        <v>122</v>
      </c>
      <c r="BE149" s="161">
        <f>IF(N149="základní",J149,0)</f>
        <v>0</v>
      </c>
      <c r="BF149" s="161">
        <f>IF(N149="snížená",J149,0)</f>
        <v>0</v>
      </c>
      <c r="BG149" s="161">
        <f>IF(N149="zákl. přenesená",J149,0)</f>
        <v>0</v>
      </c>
      <c r="BH149" s="161">
        <f>IF(N149="sníž. přenesená",J149,0)</f>
        <v>0</v>
      </c>
      <c r="BI149" s="161">
        <f>IF(N149="nulová",J149,0)</f>
        <v>0</v>
      </c>
      <c r="BJ149" s="16" t="s">
        <v>131</v>
      </c>
      <c r="BK149" s="161">
        <f>ROUND(I149*H149,2)</f>
        <v>0</v>
      </c>
      <c r="BL149" s="16" t="s">
        <v>130</v>
      </c>
      <c r="BM149" s="160" t="s">
        <v>162</v>
      </c>
    </row>
    <row r="150" spans="1:65" s="34" customFormat="1" ht="21.75" customHeight="1">
      <c r="A150" s="30"/>
      <c r="B150" s="148"/>
      <c r="C150" s="149" t="s">
        <v>163</v>
      </c>
      <c r="D150" s="149" t="s">
        <v>125</v>
      </c>
      <c r="E150" s="150" t="s">
        <v>164</v>
      </c>
      <c r="F150" s="151" t="s">
        <v>165</v>
      </c>
      <c r="G150" s="152" t="s">
        <v>150</v>
      </c>
      <c r="H150" s="153">
        <v>1</v>
      </c>
      <c r="I150" s="154"/>
      <c r="J150" s="155">
        <f>ROUND(I150*H150,2)</f>
        <v>0</v>
      </c>
      <c r="K150" s="151"/>
      <c r="L150" s="31"/>
      <c r="M150" s="156"/>
      <c r="N150" s="157" t="s">
        <v>41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0" t="s">
        <v>130</v>
      </c>
      <c r="AT150" s="160" t="s">
        <v>125</v>
      </c>
      <c r="AU150" s="160" t="s">
        <v>131</v>
      </c>
      <c r="AY150" s="16" t="s">
        <v>122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6" t="s">
        <v>131</v>
      </c>
      <c r="BK150" s="161">
        <f>ROUND(I150*H150,2)</f>
        <v>0</v>
      </c>
      <c r="BL150" s="16" t="s">
        <v>130</v>
      </c>
      <c r="BM150" s="160" t="s">
        <v>166</v>
      </c>
    </row>
    <row r="151" spans="1:65" s="162" customFormat="1" ht="10">
      <c r="B151" s="163"/>
      <c r="D151" s="164" t="s">
        <v>133</v>
      </c>
      <c r="E151" s="165"/>
      <c r="F151" s="166" t="s">
        <v>80</v>
      </c>
      <c r="H151" s="167">
        <v>1</v>
      </c>
      <c r="I151" s="168"/>
      <c r="L151" s="163"/>
      <c r="M151" s="169"/>
      <c r="N151" s="170"/>
      <c r="O151" s="170"/>
      <c r="P151" s="170"/>
      <c r="Q151" s="170"/>
      <c r="R151" s="170"/>
      <c r="S151" s="170"/>
      <c r="T151" s="171"/>
      <c r="AT151" s="165" t="s">
        <v>133</v>
      </c>
      <c r="AU151" s="165" t="s">
        <v>131</v>
      </c>
      <c r="AV151" s="162" t="s">
        <v>131</v>
      </c>
      <c r="AW151" s="162" t="s">
        <v>31</v>
      </c>
      <c r="AX151" s="162" t="s">
        <v>80</v>
      </c>
      <c r="AY151" s="165" t="s">
        <v>122</v>
      </c>
    </row>
    <row r="152" spans="1:65" s="34" customFormat="1" ht="16.5" customHeight="1">
      <c r="A152" s="30"/>
      <c r="B152" s="148"/>
      <c r="C152" s="149" t="s">
        <v>167</v>
      </c>
      <c r="D152" s="149" t="s">
        <v>125</v>
      </c>
      <c r="E152" s="150" t="s">
        <v>168</v>
      </c>
      <c r="F152" s="151" t="s">
        <v>169</v>
      </c>
      <c r="G152" s="152" t="s">
        <v>150</v>
      </c>
      <c r="H152" s="153">
        <v>5</v>
      </c>
      <c r="I152" s="154"/>
      <c r="J152" s="155">
        <f>ROUND(I152*H152,2)</f>
        <v>0</v>
      </c>
      <c r="K152" s="151"/>
      <c r="L152" s="31"/>
      <c r="M152" s="156"/>
      <c r="N152" s="157" t="s">
        <v>41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0" t="s">
        <v>130</v>
      </c>
      <c r="AT152" s="160" t="s">
        <v>125</v>
      </c>
      <c r="AU152" s="160" t="s">
        <v>131</v>
      </c>
      <c r="AY152" s="16" t="s">
        <v>122</v>
      </c>
      <c r="BE152" s="161">
        <f>IF(N152="základní",J152,0)</f>
        <v>0</v>
      </c>
      <c r="BF152" s="161">
        <f>IF(N152="snížená",J152,0)</f>
        <v>0</v>
      </c>
      <c r="BG152" s="161">
        <f>IF(N152="zákl. přenesená",J152,0)</f>
        <v>0</v>
      </c>
      <c r="BH152" s="161">
        <f>IF(N152="sníž. přenesená",J152,0)</f>
        <v>0</v>
      </c>
      <c r="BI152" s="161">
        <f>IF(N152="nulová",J152,0)</f>
        <v>0</v>
      </c>
      <c r="BJ152" s="16" t="s">
        <v>131</v>
      </c>
      <c r="BK152" s="161">
        <f>ROUND(I152*H152,2)</f>
        <v>0</v>
      </c>
      <c r="BL152" s="16" t="s">
        <v>130</v>
      </c>
      <c r="BM152" s="160" t="s">
        <v>170</v>
      </c>
    </row>
    <row r="153" spans="1:65" s="162" customFormat="1" ht="10">
      <c r="B153" s="163"/>
      <c r="D153" s="164" t="s">
        <v>133</v>
      </c>
      <c r="E153" s="165"/>
      <c r="F153" s="166" t="s">
        <v>154</v>
      </c>
      <c r="H153" s="167">
        <v>5</v>
      </c>
      <c r="I153" s="168"/>
      <c r="L153" s="163"/>
      <c r="M153" s="169"/>
      <c r="N153" s="170"/>
      <c r="O153" s="170"/>
      <c r="P153" s="170"/>
      <c r="Q153" s="170"/>
      <c r="R153" s="170"/>
      <c r="S153" s="170"/>
      <c r="T153" s="171"/>
      <c r="AT153" s="165" t="s">
        <v>133</v>
      </c>
      <c r="AU153" s="165" t="s">
        <v>131</v>
      </c>
      <c r="AV153" s="162" t="s">
        <v>131</v>
      </c>
      <c r="AW153" s="162" t="s">
        <v>31</v>
      </c>
      <c r="AX153" s="162" t="s">
        <v>80</v>
      </c>
      <c r="AY153" s="165" t="s">
        <v>122</v>
      </c>
    </row>
    <row r="154" spans="1:65" s="34" customFormat="1" ht="24.1" customHeight="1">
      <c r="A154" s="30"/>
      <c r="B154" s="148"/>
      <c r="C154" s="149" t="s">
        <v>152</v>
      </c>
      <c r="D154" s="149" t="s">
        <v>125</v>
      </c>
      <c r="E154" s="150" t="s">
        <v>171</v>
      </c>
      <c r="F154" s="151" t="s">
        <v>172</v>
      </c>
      <c r="G154" s="152" t="s">
        <v>173</v>
      </c>
      <c r="H154" s="153">
        <v>5</v>
      </c>
      <c r="I154" s="154"/>
      <c r="J154" s="155">
        <f>ROUND(I154*H154,2)</f>
        <v>0</v>
      </c>
      <c r="K154" s="151"/>
      <c r="L154" s="31"/>
      <c r="M154" s="156"/>
      <c r="N154" s="157" t="s">
        <v>41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0" t="s">
        <v>130</v>
      </c>
      <c r="AT154" s="160" t="s">
        <v>125</v>
      </c>
      <c r="AU154" s="160" t="s">
        <v>131</v>
      </c>
      <c r="AY154" s="16" t="s">
        <v>122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16" t="s">
        <v>131</v>
      </c>
      <c r="BK154" s="161">
        <f>ROUND(I154*H154,2)</f>
        <v>0</v>
      </c>
      <c r="BL154" s="16" t="s">
        <v>130</v>
      </c>
      <c r="BM154" s="160" t="s">
        <v>174</v>
      </c>
    </row>
    <row r="155" spans="1:65" s="162" customFormat="1" ht="10">
      <c r="B155" s="163"/>
      <c r="D155" s="164" t="s">
        <v>133</v>
      </c>
      <c r="E155" s="165"/>
      <c r="F155" s="166" t="s">
        <v>154</v>
      </c>
      <c r="H155" s="167">
        <v>5</v>
      </c>
      <c r="I155" s="168"/>
      <c r="L155" s="163"/>
      <c r="M155" s="169"/>
      <c r="N155" s="170"/>
      <c r="O155" s="170"/>
      <c r="P155" s="170"/>
      <c r="Q155" s="170"/>
      <c r="R155" s="170"/>
      <c r="S155" s="170"/>
      <c r="T155" s="171"/>
      <c r="AT155" s="165" t="s">
        <v>133</v>
      </c>
      <c r="AU155" s="165" t="s">
        <v>131</v>
      </c>
      <c r="AV155" s="162" t="s">
        <v>131</v>
      </c>
      <c r="AW155" s="162" t="s">
        <v>31</v>
      </c>
      <c r="AX155" s="162" t="s">
        <v>80</v>
      </c>
      <c r="AY155" s="165" t="s">
        <v>122</v>
      </c>
    </row>
    <row r="156" spans="1:65" s="34" customFormat="1" ht="32.950000000000003" customHeight="1">
      <c r="A156" s="30"/>
      <c r="B156" s="148"/>
      <c r="C156" s="149" t="s">
        <v>175</v>
      </c>
      <c r="D156" s="149" t="s">
        <v>125</v>
      </c>
      <c r="E156" s="150" t="s">
        <v>176</v>
      </c>
      <c r="F156" s="151" t="s">
        <v>177</v>
      </c>
      <c r="G156" s="152" t="s">
        <v>128</v>
      </c>
      <c r="H156" s="153">
        <v>32.299999999999997</v>
      </c>
      <c r="I156" s="154"/>
      <c r="J156" s="155">
        <f>ROUND(I156*H156,2)</f>
        <v>0</v>
      </c>
      <c r="K156" s="151" t="s">
        <v>129</v>
      </c>
      <c r="L156" s="31"/>
      <c r="M156" s="156"/>
      <c r="N156" s="157" t="s">
        <v>41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2E-3</v>
      </c>
      <c r="T156" s="159">
        <f>S156*H156</f>
        <v>6.4599999999999991E-2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0" t="s">
        <v>130</v>
      </c>
      <c r="AT156" s="160" t="s">
        <v>125</v>
      </c>
      <c r="AU156" s="160" t="s">
        <v>131</v>
      </c>
      <c r="AY156" s="16" t="s">
        <v>122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6" t="s">
        <v>131</v>
      </c>
      <c r="BK156" s="161">
        <f>ROUND(I156*H156,2)</f>
        <v>0</v>
      </c>
      <c r="BL156" s="16" t="s">
        <v>130</v>
      </c>
      <c r="BM156" s="160" t="s">
        <v>178</v>
      </c>
    </row>
    <row r="157" spans="1:65" s="34" customFormat="1" ht="37.799999999999997" customHeight="1">
      <c r="A157" s="30"/>
      <c r="B157" s="148"/>
      <c r="C157" s="149" t="s">
        <v>179</v>
      </c>
      <c r="D157" s="149" t="s">
        <v>125</v>
      </c>
      <c r="E157" s="150" t="s">
        <v>180</v>
      </c>
      <c r="F157" s="151" t="s">
        <v>181</v>
      </c>
      <c r="G157" s="152" t="s">
        <v>128</v>
      </c>
      <c r="H157" s="153">
        <v>84.174000000000007</v>
      </c>
      <c r="I157" s="154"/>
      <c r="J157" s="155">
        <f>ROUND(I157*H157,2)</f>
        <v>0</v>
      </c>
      <c r="K157" s="151" t="s">
        <v>129</v>
      </c>
      <c r="L157" s="31"/>
      <c r="M157" s="156"/>
      <c r="N157" s="157" t="s">
        <v>41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4.0000000000000001E-3</v>
      </c>
      <c r="T157" s="159">
        <f>S157*H157</f>
        <v>0.33669600000000005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0" t="s">
        <v>130</v>
      </c>
      <c r="AT157" s="160" t="s">
        <v>125</v>
      </c>
      <c r="AU157" s="160" t="s">
        <v>131</v>
      </c>
      <c r="AY157" s="16" t="s">
        <v>122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16" t="s">
        <v>131</v>
      </c>
      <c r="BK157" s="161">
        <f>ROUND(I157*H157,2)</f>
        <v>0</v>
      </c>
      <c r="BL157" s="16" t="s">
        <v>130</v>
      </c>
      <c r="BM157" s="160" t="s">
        <v>182</v>
      </c>
    </row>
    <row r="158" spans="1:65" s="162" customFormat="1" ht="10">
      <c r="B158" s="163"/>
      <c r="D158" s="164" t="s">
        <v>133</v>
      </c>
      <c r="E158" s="165"/>
      <c r="F158" s="166" t="s">
        <v>183</v>
      </c>
      <c r="H158" s="167">
        <v>84.174000000000007</v>
      </c>
      <c r="I158" s="168"/>
      <c r="L158" s="163"/>
      <c r="M158" s="169"/>
      <c r="N158" s="170"/>
      <c r="O158" s="170"/>
      <c r="P158" s="170"/>
      <c r="Q158" s="170"/>
      <c r="R158" s="170"/>
      <c r="S158" s="170"/>
      <c r="T158" s="171"/>
      <c r="AT158" s="165" t="s">
        <v>133</v>
      </c>
      <c r="AU158" s="165" t="s">
        <v>131</v>
      </c>
      <c r="AV158" s="162" t="s">
        <v>131</v>
      </c>
      <c r="AW158" s="162" t="s">
        <v>31</v>
      </c>
      <c r="AX158" s="162" t="s">
        <v>80</v>
      </c>
      <c r="AY158" s="165" t="s">
        <v>122</v>
      </c>
    </row>
    <row r="159" spans="1:65" s="134" customFormat="1" ht="22.85" customHeight="1">
      <c r="B159" s="135"/>
      <c r="D159" s="136" t="s">
        <v>74</v>
      </c>
      <c r="E159" s="146" t="s">
        <v>184</v>
      </c>
      <c r="F159" s="146" t="s">
        <v>185</v>
      </c>
      <c r="I159" s="138"/>
      <c r="J159" s="147">
        <f>BK159</f>
        <v>0</v>
      </c>
      <c r="L159" s="135"/>
      <c r="M159" s="140"/>
      <c r="N159" s="141"/>
      <c r="O159" s="141"/>
      <c r="P159" s="142">
        <f>SUM(P160:P164)</f>
        <v>0</v>
      </c>
      <c r="Q159" s="141"/>
      <c r="R159" s="142">
        <f>SUM(R160:R164)</f>
        <v>0</v>
      </c>
      <c r="S159" s="141"/>
      <c r="T159" s="143">
        <f>SUM(T160:T164)</f>
        <v>0</v>
      </c>
      <c r="AR159" s="136" t="s">
        <v>80</v>
      </c>
      <c r="AT159" s="144" t="s">
        <v>74</v>
      </c>
      <c r="AU159" s="144" t="s">
        <v>80</v>
      </c>
      <c r="AY159" s="136" t="s">
        <v>122</v>
      </c>
      <c r="BK159" s="145">
        <f>SUM(BK160:BK164)</f>
        <v>0</v>
      </c>
    </row>
    <row r="160" spans="1:65" s="34" customFormat="1" ht="24.1" customHeight="1">
      <c r="A160" s="30"/>
      <c r="B160" s="148"/>
      <c r="C160" s="149" t="s">
        <v>7</v>
      </c>
      <c r="D160" s="149" t="s">
        <v>125</v>
      </c>
      <c r="E160" s="150" t="s">
        <v>186</v>
      </c>
      <c r="F160" s="151" t="s">
        <v>187</v>
      </c>
      <c r="G160" s="152" t="s">
        <v>188</v>
      </c>
      <c r="H160" s="153">
        <v>0.64200000000000002</v>
      </c>
      <c r="I160" s="154"/>
      <c r="J160" s="155">
        <f>ROUND(I160*H160,2)</f>
        <v>0</v>
      </c>
      <c r="K160" s="151" t="s">
        <v>129</v>
      </c>
      <c r="L160" s="31"/>
      <c r="M160" s="156"/>
      <c r="N160" s="157" t="s">
        <v>41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0" t="s">
        <v>130</v>
      </c>
      <c r="AT160" s="160" t="s">
        <v>125</v>
      </c>
      <c r="AU160" s="160" t="s">
        <v>131</v>
      </c>
      <c r="AY160" s="16" t="s">
        <v>122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6" t="s">
        <v>131</v>
      </c>
      <c r="BK160" s="161">
        <f>ROUND(I160*H160,2)</f>
        <v>0</v>
      </c>
      <c r="BL160" s="16" t="s">
        <v>130</v>
      </c>
      <c r="BM160" s="160" t="s">
        <v>189</v>
      </c>
    </row>
    <row r="161" spans="1:65" s="34" customFormat="1" ht="24.1" customHeight="1">
      <c r="A161" s="30"/>
      <c r="B161" s="148"/>
      <c r="C161" s="149" t="s">
        <v>190</v>
      </c>
      <c r="D161" s="149" t="s">
        <v>125</v>
      </c>
      <c r="E161" s="150" t="s">
        <v>191</v>
      </c>
      <c r="F161" s="151" t="s">
        <v>192</v>
      </c>
      <c r="G161" s="152" t="s">
        <v>188</v>
      </c>
      <c r="H161" s="153">
        <v>0.64200000000000002</v>
      </c>
      <c r="I161" s="154"/>
      <c r="J161" s="155">
        <f>ROUND(I161*H161,2)</f>
        <v>0</v>
      </c>
      <c r="K161" s="151" t="s">
        <v>129</v>
      </c>
      <c r="L161" s="31"/>
      <c r="M161" s="156"/>
      <c r="N161" s="157" t="s">
        <v>41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0" t="s">
        <v>130</v>
      </c>
      <c r="AT161" s="160" t="s">
        <v>125</v>
      </c>
      <c r="AU161" s="160" t="s">
        <v>131</v>
      </c>
      <c r="AY161" s="16" t="s">
        <v>122</v>
      </c>
      <c r="BE161" s="161">
        <f>IF(N161="základní",J161,0)</f>
        <v>0</v>
      </c>
      <c r="BF161" s="161">
        <f>IF(N161="snížená",J161,0)</f>
        <v>0</v>
      </c>
      <c r="BG161" s="161">
        <f>IF(N161="zákl. přenesená",J161,0)</f>
        <v>0</v>
      </c>
      <c r="BH161" s="161">
        <f>IF(N161="sníž. přenesená",J161,0)</f>
        <v>0</v>
      </c>
      <c r="BI161" s="161">
        <f>IF(N161="nulová",J161,0)</f>
        <v>0</v>
      </c>
      <c r="BJ161" s="16" t="s">
        <v>131</v>
      </c>
      <c r="BK161" s="161">
        <f>ROUND(I161*H161,2)</f>
        <v>0</v>
      </c>
      <c r="BL161" s="16" t="s">
        <v>130</v>
      </c>
      <c r="BM161" s="160" t="s">
        <v>193</v>
      </c>
    </row>
    <row r="162" spans="1:65" s="34" customFormat="1" ht="24.1" customHeight="1">
      <c r="A162" s="30"/>
      <c r="B162" s="148"/>
      <c r="C162" s="149" t="s">
        <v>194</v>
      </c>
      <c r="D162" s="149" t="s">
        <v>125</v>
      </c>
      <c r="E162" s="150" t="s">
        <v>195</v>
      </c>
      <c r="F162" s="151" t="s">
        <v>196</v>
      </c>
      <c r="G162" s="152" t="s">
        <v>188</v>
      </c>
      <c r="H162" s="153">
        <v>8.9879999999999995</v>
      </c>
      <c r="I162" s="154"/>
      <c r="J162" s="155">
        <f>ROUND(I162*H162,2)</f>
        <v>0</v>
      </c>
      <c r="K162" s="151" t="s">
        <v>129</v>
      </c>
      <c r="L162" s="31"/>
      <c r="M162" s="156"/>
      <c r="N162" s="157" t="s">
        <v>41</v>
      </c>
      <c r="O162" s="58"/>
      <c r="P162" s="158">
        <f>O162*H162</f>
        <v>0</v>
      </c>
      <c r="Q162" s="158">
        <v>0</v>
      </c>
      <c r="R162" s="158">
        <f>Q162*H162</f>
        <v>0</v>
      </c>
      <c r="S162" s="158">
        <v>0</v>
      </c>
      <c r="T162" s="159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0" t="s">
        <v>130</v>
      </c>
      <c r="AT162" s="160" t="s">
        <v>125</v>
      </c>
      <c r="AU162" s="160" t="s">
        <v>131</v>
      </c>
      <c r="AY162" s="16" t="s">
        <v>122</v>
      </c>
      <c r="BE162" s="161">
        <f>IF(N162="základní",J162,0)</f>
        <v>0</v>
      </c>
      <c r="BF162" s="161">
        <f>IF(N162="snížená",J162,0)</f>
        <v>0</v>
      </c>
      <c r="BG162" s="161">
        <f>IF(N162="zákl. přenesená",J162,0)</f>
        <v>0</v>
      </c>
      <c r="BH162" s="161">
        <f>IF(N162="sníž. přenesená",J162,0)</f>
        <v>0</v>
      </c>
      <c r="BI162" s="161">
        <f>IF(N162="nulová",J162,0)</f>
        <v>0</v>
      </c>
      <c r="BJ162" s="16" t="s">
        <v>131</v>
      </c>
      <c r="BK162" s="161">
        <f>ROUND(I162*H162,2)</f>
        <v>0</v>
      </c>
      <c r="BL162" s="16" t="s">
        <v>130</v>
      </c>
      <c r="BM162" s="160" t="s">
        <v>197</v>
      </c>
    </row>
    <row r="163" spans="1:65" s="162" customFormat="1" ht="10">
      <c r="B163" s="163"/>
      <c r="D163" s="164" t="s">
        <v>133</v>
      </c>
      <c r="F163" s="166" t="s">
        <v>198</v>
      </c>
      <c r="H163" s="167">
        <v>8.9879999999999995</v>
      </c>
      <c r="I163" s="168"/>
      <c r="L163" s="163"/>
      <c r="M163" s="169"/>
      <c r="N163" s="170"/>
      <c r="O163" s="170"/>
      <c r="P163" s="170"/>
      <c r="Q163" s="170"/>
      <c r="R163" s="170"/>
      <c r="S163" s="170"/>
      <c r="T163" s="171"/>
      <c r="AT163" s="165" t="s">
        <v>133</v>
      </c>
      <c r="AU163" s="165" t="s">
        <v>131</v>
      </c>
      <c r="AV163" s="162" t="s">
        <v>131</v>
      </c>
      <c r="AW163" s="162" t="s">
        <v>2</v>
      </c>
      <c r="AX163" s="162" t="s">
        <v>80</v>
      </c>
      <c r="AY163" s="165" t="s">
        <v>122</v>
      </c>
    </row>
    <row r="164" spans="1:65" s="34" customFormat="1" ht="24.1" customHeight="1">
      <c r="A164" s="30"/>
      <c r="B164" s="148"/>
      <c r="C164" s="149" t="s">
        <v>199</v>
      </c>
      <c r="D164" s="149" t="s">
        <v>125</v>
      </c>
      <c r="E164" s="150" t="s">
        <v>200</v>
      </c>
      <c r="F164" s="151" t="s">
        <v>201</v>
      </c>
      <c r="G164" s="152" t="s">
        <v>188</v>
      </c>
      <c r="H164" s="153">
        <v>0.64200000000000002</v>
      </c>
      <c r="I164" s="154"/>
      <c r="J164" s="155">
        <f>ROUND(I164*H164,2)</f>
        <v>0</v>
      </c>
      <c r="K164" s="151" t="s">
        <v>129</v>
      </c>
      <c r="L164" s="31"/>
      <c r="M164" s="156"/>
      <c r="N164" s="157" t="s">
        <v>41</v>
      </c>
      <c r="O164" s="58"/>
      <c r="P164" s="158">
        <f>O164*H164</f>
        <v>0</v>
      </c>
      <c r="Q164" s="158">
        <v>0</v>
      </c>
      <c r="R164" s="158">
        <f>Q164*H164</f>
        <v>0</v>
      </c>
      <c r="S164" s="158">
        <v>0</v>
      </c>
      <c r="T164" s="159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0" t="s">
        <v>130</v>
      </c>
      <c r="AT164" s="160" t="s">
        <v>125</v>
      </c>
      <c r="AU164" s="160" t="s">
        <v>131</v>
      </c>
      <c r="AY164" s="16" t="s">
        <v>122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16" t="s">
        <v>131</v>
      </c>
      <c r="BK164" s="161">
        <f>ROUND(I164*H164,2)</f>
        <v>0</v>
      </c>
      <c r="BL164" s="16" t="s">
        <v>130</v>
      </c>
      <c r="BM164" s="160" t="s">
        <v>202</v>
      </c>
    </row>
    <row r="165" spans="1:65" s="134" customFormat="1" ht="22.85" customHeight="1">
      <c r="B165" s="135"/>
      <c r="D165" s="136" t="s">
        <v>74</v>
      </c>
      <c r="E165" s="146" t="s">
        <v>203</v>
      </c>
      <c r="F165" s="146" t="s">
        <v>204</v>
      </c>
      <c r="I165" s="138"/>
      <c r="J165" s="147">
        <f>BK165</f>
        <v>0</v>
      </c>
      <c r="L165" s="135"/>
      <c r="M165" s="140"/>
      <c r="N165" s="141"/>
      <c r="O165" s="141"/>
      <c r="P165" s="142">
        <f>P166</f>
        <v>0</v>
      </c>
      <c r="Q165" s="141"/>
      <c r="R165" s="142">
        <f>R166</f>
        <v>0</v>
      </c>
      <c r="S165" s="141"/>
      <c r="T165" s="143">
        <f>T166</f>
        <v>0</v>
      </c>
      <c r="AR165" s="136" t="s">
        <v>80</v>
      </c>
      <c r="AT165" s="144" t="s">
        <v>74</v>
      </c>
      <c r="AU165" s="144" t="s">
        <v>80</v>
      </c>
      <c r="AY165" s="136" t="s">
        <v>122</v>
      </c>
      <c r="BK165" s="145">
        <f>BK166</f>
        <v>0</v>
      </c>
    </row>
    <row r="166" spans="1:65" s="34" customFormat="1" ht="24.1" customHeight="1">
      <c r="A166" s="30"/>
      <c r="B166" s="148"/>
      <c r="C166" s="149" t="s">
        <v>205</v>
      </c>
      <c r="D166" s="149" t="s">
        <v>125</v>
      </c>
      <c r="E166" s="150" t="s">
        <v>206</v>
      </c>
      <c r="F166" s="151" t="s">
        <v>207</v>
      </c>
      <c r="G166" s="152" t="s">
        <v>188</v>
      </c>
      <c r="H166" s="153">
        <v>0.749</v>
      </c>
      <c r="I166" s="154"/>
      <c r="J166" s="155">
        <f>ROUND(I166*H166,2)</f>
        <v>0</v>
      </c>
      <c r="K166" s="151" t="s">
        <v>129</v>
      </c>
      <c r="L166" s="31"/>
      <c r="M166" s="156"/>
      <c r="N166" s="157" t="s">
        <v>41</v>
      </c>
      <c r="O166" s="58"/>
      <c r="P166" s="158">
        <f>O166*H166</f>
        <v>0</v>
      </c>
      <c r="Q166" s="158">
        <v>0</v>
      </c>
      <c r="R166" s="158">
        <f>Q166*H166</f>
        <v>0</v>
      </c>
      <c r="S166" s="158">
        <v>0</v>
      </c>
      <c r="T166" s="159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0" t="s">
        <v>130</v>
      </c>
      <c r="AT166" s="160" t="s">
        <v>125</v>
      </c>
      <c r="AU166" s="160" t="s">
        <v>131</v>
      </c>
      <c r="AY166" s="16" t="s">
        <v>122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6" t="s">
        <v>131</v>
      </c>
      <c r="BK166" s="161">
        <f>ROUND(I166*H166,2)</f>
        <v>0</v>
      </c>
      <c r="BL166" s="16" t="s">
        <v>130</v>
      </c>
      <c r="BM166" s="160" t="s">
        <v>208</v>
      </c>
    </row>
    <row r="167" spans="1:65" s="134" customFormat="1" ht="25.9" customHeight="1">
      <c r="B167" s="135"/>
      <c r="D167" s="136" t="s">
        <v>74</v>
      </c>
      <c r="E167" s="137" t="s">
        <v>209</v>
      </c>
      <c r="F167" s="137" t="s">
        <v>210</v>
      </c>
      <c r="I167" s="138"/>
      <c r="J167" s="139">
        <f>BK167</f>
        <v>0</v>
      </c>
      <c r="L167" s="135"/>
      <c r="M167" s="140"/>
      <c r="N167" s="141"/>
      <c r="O167" s="141"/>
      <c r="P167" s="142">
        <f>P168+P185+P188+P198+P205+P215+P232+P238</f>
        <v>0</v>
      </c>
      <c r="Q167" s="141"/>
      <c r="R167" s="142">
        <f>R168+R185+R188+R198+R205+R215+R232+R238</f>
        <v>0.48841417000000004</v>
      </c>
      <c r="S167" s="141"/>
      <c r="T167" s="143">
        <f>T168+T185+T188+T198+T205+T215+T232+T238</f>
        <v>0.12550379</v>
      </c>
      <c r="AR167" s="136" t="s">
        <v>131</v>
      </c>
      <c r="AT167" s="144" t="s">
        <v>74</v>
      </c>
      <c r="AU167" s="144" t="s">
        <v>75</v>
      </c>
      <c r="AY167" s="136" t="s">
        <v>122</v>
      </c>
      <c r="BK167" s="145">
        <f>BK168+BK185+BK188+BK198+BK205+BK215+BK232+BK238</f>
        <v>0</v>
      </c>
    </row>
    <row r="168" spans="1:65" s="134" customFormat="1" ht="22.85" customHeight="1">
      <c r="B168" s="135"/>
      <c r="D168" s="136" t="s">
        <v>74</v>
      </c>
      <c r="E168" s="146" t="s">
        <v>211</v>
      </c>
      <c r="F168" s="146" t="s">
        <v>212</v>
      </c>
      <c r="I168" s="138"/>
      <c r="J168" s="147">
        <f>BK168</f>
        <v>0</v>
      </c>
      <c r="L168" s="135"/>
      <c r="M168" s="140"/>
      <c r="N168" s="141"/>
      <c r="O168" s="141"/>
      <c r="P168" s="142">
        <f>SUM(P169:P184)</f>
        <v>0</v>
      </c>
      <c r="Q168" s="141"/>
      <c r="R168" s="142">
        <f>SUM(R169:R184)</f>
        <v>6.676E-2</v>
      </c>
      <c r="S168" s="141"/>
      <c r="T168" s="143">
        <f>SUM(T169:T184)</f>
        <v>1.4149999999999999E-2</v>
      </c>
      <c r="AR168" s="136" t="s">
        <v>131</v>
      </c>
      <c r="AT168" s="144" t="s">
        <v>74</v>
      </c>
      <c r="AU168" s="144" t="s">
        <v>80</v>
      </c>
      <c r="AY168" s="136" t="s">
        <v>122</v>
      </c>
      <c r="BK168" s="145">
        <f>SUM(BK169:BK184)</f>
        <v>0</v>
      </c>
    </row>
    <row r="169" spans="1:65" s="34" customFormat="1" ht="37.799999999999997" customHeight="1">
      <c r="A169" s="30"/>
      <c r="B169" s="148"/>
      <c r="C169" s="149" t="s">
        <v>213</v>
      </c>
      <c r="D169" s="149" t="s">
        <v>125</v>
      </c>
      <c r="E169" s="150" t="s">
        <v>214</v>
      </c>
      <c r="F169" s="151" t="s">
        <v>215</v>
      </c>
      <c r="G169" s="152" t="s">
        <v>216</v>
      </c>
      <c r="H169" s="153">
        <v>1</v>
      </c>
      <c r="I169" s="154"/>
      <c r="J169" s="155">
        <f t="shared" ref="J169:J184" si="0">ROUND(I169*H169,2)</f>
        <v>0</v>
      </c>
      <c r="K169" s="151" t="s">
        <v>129</v>
      </c>
      <c r="L169" s="31"/>
      <c r="M169" s="156"/>
      <c r="N169" s="157" t="s">
        <v>41</v>
      </c>
      <c r="O169" s="58"/>
      <c r="P169" s="158">
        <f t="shared" ref="P169:P184" si="1">O169*H169</f>
        <v>0</v>
      </c>
      <c r="Q169" s="158">
        <v>2.01E-2</v>
      </c>
      <c r="R169" s="158">
        <f t="shared" ref="R169:R184" si="2">Q169*H169</f>
        <v>2.01E-2</v>
      </c>
      <c r="S169" s="158">
        <v>0</v>
      </c>
      <c r="T169" s="159">
        <f t="shared" ref="T169:T184" si="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0" t="s">
        <v>205</v>
      </c>
      <c r="AT169" s="160" t="s">
        <v>125</v>
      </c>
      <c r="AU169" s="160" t="s">
        <v>131</v>
      </c>
      <c r="AY169" s="16" t="s">
        <v>122</v>
      </c>
      <c r="BE169" s="161">
        <f t="shared" ref="BE169:BE184" si="4">IF(N169="základní",J169,0)</f>
        <v>0</v>
      </c>
      <c r="BF169" s="161">
        <f t="shared" ref="BF169:BF184" si="5">IF(N169="snížená",J169,0)</f>
        <v>0</v>
      </c>
      <c r="BG169" s="161">
        <f t="shared" ref="BG169:BG184" si="6">IF(N169="zákl. přenesená",J169,0)</f>
        <v>0</v>
      </c>
      <c r="BH169" s="161">
        <f t="shared" ref="BH169:BH184" si="7">IF(N169="sníž. přenesená",J169,0)</f>
        <v>0</v>
      </c>
      <c r="BI169" s="161">
        <f t="shared" ref="BI169:BI184" si="8">IF(N169="nulová",J169,0)</f>
        <v>0</v>
      </c>
      <c r="BJ169" s="16" t="s">
        <v>131</v>
      </c>
      <c r="BK169" s="161">
        <f t="shared" ref="BK169:BK184" si="9">ROUND(I169*H169,2)</f>
        <v>0</v>
      </c>
      <c r="BL169" s="16" t="s">
        <v>205</v>
      </c>
      <c r="BM169" s="160" t="s">
        <v>217</v>
      </c>
    </row>
    <row r="170" spans="1:65" s="34" customFormat="1" ht="24.1" customHeight="1">
      <c r="A170" s="30"/>
      <c r="B170" s="148"/>
      <c r="C170" s="149" t="s">
        <v>218</v>
      </c>
      <c r="D170" s="149" t="s">
        <v>125</v>
      </c>
      <c r="E170" s="150" t="s">
        <v>219</v>
      </c>
      <c r="F170" s="151" t="s">
        <v>220</v>
      </c>
      <c r="G170" s="152" t="s">
        <v>216</v>
      </c>
      <c r="H170" s="153">
        <v>1</v>
      </c>
      <c r="I170" s="154"/>
      <c r="J170" s="155">
        <f t="shared" si="0"/>
        <v>0</v>
      </c>
      <c r="K170" s="151" t="s">
        <v>129</v>
      </c>
      <c r="L170" s="31"/>
      <c r="M170" s="156"/>
      <c r="N170" s="157" t="s">
        <v>41</v>
      </c>
      <c r="O170" s="58"/>
      <c r="P170" s="158">
        <f t="shared" si="1"/>
        <v>0</v>
      </c>
      <c r="Q170" s="158">
        <v>0</v>
      </c>
      <c r="R170" s="158">
        <f t="shared" si="2"/>
        <v>0</v>
      </c>
      <c r="S170" s="158">
        <v>9.1999999999999998E-3</v>
      </c>
      <c r="T170" s="159">
        <f t="shared" si="3"/>
        <v>9.1999999999999998E-3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0" t="s">
        <v>205</v>
      </c>
      <c r="AT170" s="160" t="s">
        <v>125</v>
      </c>
      <c r="AU170" s="160" t="s">
        <v>131</v>
      </c>
      <c r="AY170" s="16" t="s">
        <v>122</v>
      </c>
      <c r="BE170" s="161">
        <f t="shared" si="4"/>
        <v>0</v>
      </c>
      <c r="BF170" s="161">
        <f t="shared" si="5"/>
        <v>0</v>
      </c>
      <c r="BG170" s="161">
        <f t="shared" si="6"/>
        <v>0</v>
      </c>
      <c r="BH170" s="161">
        <f t="shared" si="7"/>
        <v>0</v>
      </c>
      <c r="BI170" s="161">
        <f t="shared" si="8"/>
        <v>0</v>
      </c>
      <c r="BJ170" s="16" t="s">
        <v>131</v>
      </c>
      <c r="BK170" s="161">
        <f t="shared" si="9"/>
        <v>0</v>
      </c>
      <c r="BL170" s="16" t="s">
        <v>205</v>
      </c>
      <c r="BM170" s="160" t="s">
        <v>221</v>
      </c>
    </row>
    <row r="171" spans="1:65" s="34" customFormat="1" ht="24.1" customHeight="1">
      <c r="A171" s="30"/>
      <c r="B171" s="148"/>
      <c r="C171" s="149" t="s">
        <v>222</v>
      </c>
      <c r="D171" s="149" t="s">
        <v>125</v>
      </c>
      <c r="E171" s="150" t="s">
        <v>223</v>
      </c>
      <c r="F171" s="151" t="s">
        <v>224</v>
      </c>
      <c r="G171" s="152" t="s">
        <v>216</v>
      </c>
      <c r="H171" s="153">
        <v>1</v>
      </c>
      <c r="I171" s="154"/>
      <c r="J171" s="155">
        <f t="shared" si="0"/>
        <v>0</v>
      </c>
      <c r="K171" s="151" t="s">
        <v>129</v>
      </c>
      <c r="L171" s="31"/>
      <c r="M171" s="156"/>
      <c r="N171" s="157" t="s">
        <v>41</v>
      </c>
      <c r="O171" s="58"/>
      <c r="P171" s="158">
        <f t="shared" si="1"/>
        <v>0</v>
      </c>
      <c r="Q171" s="158">
        <v>5.0600000000000003E-3</v>
      </c>
      <c r="R171" s="158">
        <f t="shared" si="2"/>
        <v>5.0600000000000003E-3</v>
      </c>
      <c r="S171" s="158">
        <v>0</v>
      </c>
      <c r="T171" s="159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0" t="s">
        <v>205</v>
      </c>
      <c r="AT171" s="160" t="s">
        <v>125</v>
      </c>
      <c r="AU171" s="160" t="s">
        <v>131</v>
      </c>
      <c r="AY171" s="16" t="s">
        <v>122</v>
      </c>
      <c r="BE171" s="161">
        <f t="shared" si="4"/>
        <v>0</v>
      </c>
      <c r="BF171" s="161">
        <f t="shared" si="5"/>
        <v>0</v>
      </c>
      <c r="BG171" s="161">
        <f t="shared" si="6"/>
        <v>0</v>
      </c>
      <c r="BH171" s="161">
        <f t="shared" si="7"/>
        <v>0</v>
      </c>
      <c r="BI171" s="161">
        <f t="shared" si="8"/>
        <v>0</v>
      </c>
      <c r="BJ171" s="16" t="s">
        <v>131</v>
      </c>
      <c r="BK171" s="161">
        <f t="shared" si="9"/>
        <v>0</v>
      </c>
      <c r="BL171" s="16" t="s">
        <v>205</v>
      </c>
      <c r="BM171" s="160" t="s">
        <v>225</v>
      </c>
    </row>
    <row r="172" spans="1:65" s="34" customFormat="1" ht="16.5" customHeight="1">
      <c r="A172" s="30"/>
      <c r="B172" s="148"/>
      <c r="C172" s="149" t="s">
        <v>226</v>
      </c>
      <c r="D172" s="149" t="s">
        <v>125</v>
      </c>
      <c r="E172" s="150" t="s">
        <v>227</v>
      </c>
      <c r="F172" s="151" t="s">
        <v>228</v>
      </c>
      <c r="G172" s="152" t="s">
        <v>216</v>
      </c>
      <c r="H172" s="153">
        <v>1</v>
      </c>
      <c r="I172" s="154"/>
      <c r="J172" s="155">
        <f t="shared" si="0"/>
        <v>0</v>
      </c>
      <c r="K172" s="151"/>
      <c r="L172" s="31"/>
      <c r="M172" s="156"/>
      <c r="N172" s="157" t="s">
        <v>41</v>
      </c>
      <c r="O172" s="58"/>
      <c r="P172" s="158">
        <f t="shared" si="1"/>
        <v>0</v>
      </c>
      <c r="Q172" s="158">
        <v>0</v>
      </c>
      <c r="R172" s="158">
        <f t="shared" si="2"/>
        <v>0</v>
      </c>
      <c r="S172" s="158">
        <v>0</v>
      </c>
      <c r="T172" s="159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0" t="s">
        <v>205</v>
      </c>
      <c r="AT172" s="160" t="s">
        <v>125</v>
      </c>
      <c r="AU172" s="160" t="s">
        <v>131</v>
      </c>
      <c r="AY172" s="16" t="s">
        <v>122</v>
      </c>
      <c r="BE172" s="161">
        <f t="shared" si="4"/>
        <v>0</v>
      </c>
      <c r="BF172" s="161">
        <f t="shared" si="5"/>
        <v>0</v>
      </c>
      <c r="BG172" s="161">
        <f t="shared" si="6"/>
        <v>0</v>
      </c>
      <c r="BH172" s="161">
        <f t="shared" si="7"/>
        <v>0</v>
      </c>
      <c r="BI172" s="161">
        <f t="shared" si="8"/>
        <v>0</v>
      </c>
      <c r="BJ172" s="16" t="s">
        <v>131</v>
      </c>
      <c r="BK172" s="161">
        <f t="shared" si="9"/>
        <v>0</v>
      </c>
      <c r="BL172" s="16" t="s">
        <v>205</v>
      </c>
      <c r="BM172" s="160" t="s">
        <v>229</v>
      </c>
    </row>
    <row r="173" spans="1:65" s="34" customFormat="1" ht="16.5" customHeight="1">
      <c r="A173" s="30"/>
      <c r="B173" s="148"/>
      <c r="C173" s="149" t="s">
        <v>6</v>
      </c>
      <c r="D173" s="149" t="s">
        <v>125</v>
      </c>
      <c r="E173" s="150" t="s">
        <v>230</v>
      </c>
      <c r="F173" s="151" t="s">
        <v>231</v>
      </c>
      <c r="G173" s="152" t="s">
        <v>216</v>
      </c>
      <c r="H173" s="153">
        <v>1</v>
      </c>
      <c r="I173" s="154"/>
      <c r="J173" s="155">
        <f t="shared" si="0"/>
        <v>0</v>
      </c>
      <c r="K173" s="151"/>
      <c r="L173" s="31"/>
      <c r="M173" s="156"/>
      <c r="N173" s="157" t="s">
        <v>41</v>
      </c>
      <c r="O173" s="58"/>
      <c r="P173" s="158">
        <f t="shared" si="1"/>
        <v>0</v>
      </c>
      <c r="Q173" s="158">
        <v>0</v>
      </c>
      <c r="R173" s="158">
        <f t="shared" si="2"/>
        <v>0</v>
      </c>
      <c r="S173" s="158">
        <v>0</v>
      </c>
      <c r="T173" s="159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0" t="s">
        <v>205</v>
      </c>
      <c r="AT173" s="160" t="s">
        <v>125</v>
      </c>
      <c r="AU173" s="160" t="s">
        <v>131</v>
      </c>
      <c r="AY173" s="16" t="s">
        <v>122</v>
      </c>
      <c r="BE173" s="161">
        <f t="shared" si="4"/>
        <v>0</v>
      </c>
      <c r="BF173" s="161">
        <f t="shared" si="5"/>
        <v>0</v>
      </c>
      <c r="BG173" s="161">
        <f t="shared" si="6"/>
        <v>0</v>
      </c>
      <c r="BH173" s="161">
        <f t="shared" si="7"/>
        <v>0</v>
      </c>
      <c r="BI173" s="161">
        <f t="shared" si="8"/>
        <v>0</v>
      </c>
      <c r="BJ173" s="16" t="s">
        <v>131</v>
      </c>
      <c r="BK173" s="161">
        <f t="shared" si="9"/>
        <v>0</v>
      </c>
      <c r="BL173" s="16" t="s">
        <v>205</v>
      </c>
      <c r="BM173" s="160" t="s">
        <v>232</v>
      </c>
    </row>
    <row r="174" spans="1:65" s="34" customFormat="1" ht="24.1" customHeight="1">
      <c r="A174" s="30"/>
      <c r="B174" s="148"/>
      <c r="C174" s="149" t="s">
        <v>233</v>
      </c>
      <c r="D174" s="149" t="s">
        <v>125</v>
      </c>
      <c r="E174" s="150" t="s">
        <v>234</v>
      </c>
      <c r="F174" s="151" t="s">
        <v>235</v>
      </c>
      <c r="G174" s="152" t="s">
        <v>216</v>
      </c>
      <c r="H174" s="153">
        <v>1</v>
      </c>
      <c r="I174" s="154"/>
      <c r="J174" s="155">
        <f t="shared" si="0"/>
        <v>0</v>
      </c>
      <c r="K174" s="151"/>
      <c r="L174" s="31"/>
      <c r="M174" s="156"/>
      <c r="N174" s="157" t="s">
        <v>41</v>
      </c>
      <c r="O174" s="58"/>
      <c r="P174" s="158">
        <f t="shared" si="1"/>
        <v>0</v>
      </c>
      <c r="Q174" s="158">
        <v>0</v>
      </c>
      <c r="R174" s="158">
        <f t="shared" si="2"/>
        <v>0</v>
      </c>
      <c r="S174" s="158">
        <v>0</v>
      </c>
      <c r="T174" s="159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0" t="s">
        <v>205</v>
      </c>
      <c r="AT174" s="160" t="s">
        <v>125</v>
      </c>
      <c r="AU174" s="160" t="s">
        <v>131</v>
      </c>
      <c r="AY174" s="16" t="s">
        <v>122</v>
      </c>
      <c r="BE174" s="161">
        <f t="shared" si="4"/>
        <v>0</v>
      </c>
      <c r="BF174" s="161">
        <f t="shared" si="5"/>
        <v>0</v>
      </c>
      <c r="BG174" s="161">
        <f t="shared" si="6"/>
        <v>0</v>
      </c>
      <c r="BH174" s="161">
        <f t="shared" si="7"/>
        <v>0</v>
      </c>
      <c r="BI174" s="161">
        <f t="shared" si="8"/>
        <v>0</v>
      </c>
      <c r="BJ174" s="16" t="s">
        <v>131</v>
      </c>
      <c r="BK174" s="161">
        <f t="shared" si="9"/>
        <v>0</v>
      </c>
      <c r="BL174" s="16" t="s">
        <v>205</v>
      </c>
      <c r="BM174" s="160" t="s">
        <v>236</v>
      </c>
    </row>
    <row r="175" spans="1:65" s="34" customFormat="1" ht="32.950000000000003" customHeight="1">
      <c r="A175" s="30"/>
      <c r="B175" s="148"/>
      <c r="C175" s="181" t="s">
        <v>237</v>
      </c>
      <c r="D175" s="181" t="s">
        <v>238</v>
      </c>
      <c r="E175" s="182" t="s">
        <v>239</v>
      </c>
      <c r="F175" s="183" t="s">
        <v>240</v>
      </c>
      <c r="G175" s="184" t="s">
        <v>150</v>
      </c>
      <c r="H175" s="185">
        <v>1</v>
      </c>
      <c r="I175" s="186"/>
      <c r="J175" s="187">
        <f t="shared" si="0"/>
        <v>0</v>
      </c>
      <c r="K175" s="183"/>
      <c r="L175" s="188"/>
      <c r="M175" s="189"/>
      <c r="N175" s="190" t="s">
        <v>41</v>
      </c>
      <c r="O175" s="58"/>
      <c r="P175" s="158">
        <f t="shared" si="1"/>
        <v>0</v>
      </c>
      <c r="Q175" s="158">
        <v>3.5999999999999997E-2</v>
      </c>
      <c r="R175" s="158">
        <f t="shared" si="2"/>
        <v>3.5999999999999997E-2</v>
      </c>
      <c r="S175" s="158">
        <v>0</v>
      </c>
      <c r="T175" s="159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0" t="s">
        <v>241</v>
      </c>
      <c r="AT175" s="160" t="s">
        <v>238</v>
      </c>
      <c r="AU175" s="160" t="s">
        <v>131</v>
      </c>
      <c r="AY175" s="16" t="s">
        <v>122</v>
      </c>
      <c r="BE175" s="161">
        <f t="shared" si="4"/>
        <v>0</v>
      </c>
      <c r="BF175" s="161">
        <f t="shared" si="5"/>
        <v>0</v>
      </c>
      <c r="BG175" s="161">
        <f t="shared" si="6"/>
        <v>0</v>
      </c>
      <c r="BH175" s="161">
        <f t="shared" si="7"/>
        <v>0</v>
      </c>
      <c r="BI175" s="161">
        <f t="shared" si="8"/>
        <v>0</v>
      </c>
      <c r="BJ175" s="16" t="s">
        <v>131</v>
      </c>
      <c r="BK175" s="161">
        <f t="shared" si="9"/>
        <v>0</v>
      </c>
      <c r="BL175" s="16" t="s">
        <v>205</v>
      </c>
      <c r="BM175" s="160" t="s">
        <v>242</v>
      </c>
    </row>
    <row r="176" spans="1:65" s="34" customFormat="1" ht="24.1" customHeight="1">
      <c r="A176" s="30"/>
      <c r="B176" s="148"/>
      <c r="C176" s="149" t="s">
        <v>243</v>
      </c>
      <c r="D176" s="149" t="s">
        <v>125</v>
      </c>
      <c r="E176" s="150" t="s">
        <v>244</v>
      </c>
      <c r="F176" s="151" t="s">
        <v>245</v>
      </c>
      <c r="G176" s="152" t="s">
        <v>216</v>
      </c>
      <c r="H176" s="153">
        <v>1</v>
      </c>
      <c r="I176" s="154"/>
      <c r="J176" s="155">
        <f t="shared" si="0"/>
        <v>0</v>
      </c>
      <c r="K176" s="151"/>
      <c r="L176" s="31"/>
      <c r="M176" s="156"/>
      <c r="N176" s="157" t="s">
        <v>41</v>
      </c>
      <c r="O176" s="58"/>
      <c r="P176" s="158">
        <f t="shared" si="1"/>
        <v>0</v>
      </c>
      <c r="Q176" s="158">
        <v>0</v>
      </c>
      <c r="R176" s="158">
        <f t="shared" si="2"/>
        <v>0</v>
      </c>
      <c r="S176" s="158">
        <v>1.67E-3</v>
      </c>
      <c r="T176" s="159">
        <f t="shared" si="3"/>
        <v>1.67E-3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0" t="s">
        <v>205</v>
      </c>
      <c r="AT176" s="160" t="s">
        <v>125</v>
      </c>
      <c r="AU176" s="160" t="s">
        <v>131</v>
      </c>
      <c r="AY176" s="16" t="s">
        <v>122</v>
      </c>
      <c r="BE176" s="161">
        <f t="shared" si="4"/>
        <v>0</v>
      </c>
      <c r="BF176" s="161">
        <f t="shared" si="5"/>
        <v>0</v>
      </c>
      <c r="BG176" s="161">
        <f t="shared" si="6"/>
        <v>0</v>
      </c>
      <c r="BH176" s="161">
        <f t="shared" si="7"/>
        <v>0</v>
      </c>
      <c r="BI176" s="161">
        <f t="shared" si="8"/>
        <v>0</v>
      </c>
      <c r="BJ176" s="16" t="s">
        <v>131</v>
      </c>
      <c r="BK176" s="161">
        <f t="shared" si="9"/>
        <v>0</v>
      </c>
      <c r="BL176" s="16" t="s">
        <v>205</v>
      </c>
      <c r="BM176" s="160" t="s">
        <v>246</v>
      </c>
    </row>
    <row r="177" spans="1:65" s="34" customFormat="1" ht="16.5" customHeight="1">
      <c r="A177" s="30"/>
      <c r="B177" s="148"/>
      <c r="C177" s="149" t="s">
        <v>247</v>
      </c>
      <c r="D177" s="149" t="s">
        <v>125</v>
      </c>
      <c r="E177" s="150" t="s">
        <v>248</v>
      </c>
      <c r="F177" s="151" t="s">
        <v>249</v>
      </c>
      <c r="G177" s="152" t="s">
        <v>216</v>
      </c>
      <c r="H177" s="153">
        <v>1</v>
      </c>
      <c r="I177" s="154"/>
      <c r="J177" s="155">
        <f t="shared" si="0"/>
        <v>0</v>
      </c>
      <c r="K177" s="151"/>
      <c r="L177" s="31"/>
      <c r="M177" s="156"/>
      <c r="N177" s="157" t="s">
        <v>41</v>
      </c>
      <c r="O177" s="58"/>
      <c r="P177" s="158">
        <f t="shared" si="1"/>
        <v>0</v>
      </c>
      <c r="Q177" s="158">
        <v>0</v>
      </c>
      <c r="R177" s="158">
        <f t="shared" si="2"/>
        <v>0</v>
      </c>
      <c r="S177" s="158">
        <v>0</v>
      </c>
      <c r="T177" s="159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0" t="s">
        <v>205</v>
      </c>
      <c r="AT177" s="160" t="s">
        <v>125</v>
      </c>
      <c r="AU177" s="160" t="s">
        <v>131</v>
      </c>
      <c r="AY177" s="16" t="s">
        <v>122</v>
      </c>
      <c r="BE177" s="161">
        <f t="shared" si="4"/>
        <v>0</v>
      </c>
      <c r="BF177" s="161">
        <f t="shared" si="5"/>
        <v>0</v>
      </c>
      <c r="BG177" s="161">
        <f t="shared" si="6"/>
        <v>0</v>
      </c>
      <c r="BH177" s="161">
        <f t="shared" si="7"/>
        <v>0</v>
      </c>
      <c r="BI177" s="161">
        <f t="shared" si="8"/>
        <v>0</v>
      </c>
      <c r="BJ177" s="16" t="s">
        <v>131</v>
      </c>
      <c r="BK177" s="161">
        <f t="shared" si="9"/>
        <v>0</v>
      </c>
      <c r="BL177" s="16" t="s">
        <v>205</v>
      </c>
      <c r="BM177" s="160" t="s">
        <v>250</v>
      </c>
    </row>
    <row r="178" spans="1:65" s="34" customFormat="1" ht="16.5" customHeight="1">
      <c r="A178" s="30"/>
      <c r="B178" s="148"/>
      <c r="C178" s="149" t="s">
        <v>251</v>
      </c>
      <c r="D178" s="149" t="s">
        <v>125</v>
      </c>
      <c r="E178" s="150" t="s">
        <v>252</v>
      </c>
      <c r="F178" s="151" t="s">
        <v>253</v>
      </c>
      <c r="G178" s="152" t="s">
        <v>161</v>
      </c>
      <c r="H178" s="153">
        <v>1</v>
      </c>
      <c r="I178" s="154"/>
      <c r="J178" s="155">
        <f t="shared" si="0"/>
        <v>0</v>
      </c>
      <c r="K178" s="151"/>
      <c r="L178" s="31"/>
      <c r="M178" s="156"/>
      <c r="N178" s="157" t="s">
        <v>41</v>
      </c>
      <c r="O178" s="58"/>
      <c r="P178" s="158">
        <f t="shared" si="1"/>
        <v>0</v>
      </c>
      <c r="Q178" s="158">
        <v>0</v>
      </c>
      <c r="R178" s="158">
        <f t="shared" si="2"/>
        <v>0</v>
      </c>
      <c r="S178" s="158">
        <v>0</v>
      </c>
      <c r="T178" s="159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0" t="s">
        <v>205</v>
      </c>
      <c r="AT178" s="160" t="s">
        <v>125</v>
      </c>
      <c r="AU178" s="160" t="s">
        <v>131</v>
      </c>
      <c r="AY178" s="16" t="s">
        <v>122</v>
      </c>
      <c r="BE178" s="161">
        <f t="shared" si="4"/>
        <v>0</v>
      </c>
      <c r="BF178" s="161">
        <f t="shared" si="5"/>
        <v>0</v>
      </c>
      <c r="BG178" s="161">
        <f t="shared" si="6"/>
        <v>0</v>
      </c>
      <c r="BH178" s="161">
        <f t="shared" si="7"/>
        <v>0</v>
      </c>
      <c r="BI178" s="161">
        <f t="shared" si="8"/>
        <v>0</v>
      </c>
      <c r="BJ178" s="16" t="s">
        <v>131</v>
      </c>
      <c r="BK178" s="161">
        <f t="shared" si="9"/>
        <v>0</v>
      </c>
      <c r="BL178" s="16" t="s">
        <v>205</v>
      </c>
      <c r="BM178" s="160" t="s">
        <v>254</v>
      </c>
    </row>
    <row r="179" spans="1:65" s="34" customFormat="1" ht="16.5" customHeight="1">
      <c r="A179" s="30"/>
      <c r="B179" s="148"/>
      <c r="C179" s="149" t="s">
        <v>255</v>
      </c>
      <c r="D179" s="149" t="s">
        <v>125</v>
      </c>
      <c r="E179" s="150" t="s">
        <v>256</v>
      </c>
      <c r="F179" s="151" t="s">
        <v>257</v>
      </c>
      <c r="G179" s="152" t="s">
        <v>216</v>
      </c>
      <c r="H179" s="153">
        <v>1</v>
      </c>
      <c r="I179" s="154"/>
      <c r="J179" s="155">
        <f t="shared" si="0"/>
        <v>0</v>
      </c>
      <c r="K179" s="151" t="s">
        <v>129</v>
      </c>
      <c r="L179" s="31"/>
      <c r="M179" s="156"/>
      <c r="N179" s="157" t="s">
        <v>41</v>
      </c>
      <c r="O179" s="58"/>
      <c r="P179" s="158">
        <f t="shared" si="1"/>
        <v>0</v>
      </c>
      <c r="Q179" s="158">
        <v>0</v>
      </c>
      <c r="R179" s="158">
        <f t="shared" si="2"/>
        <v>0</v>
      </c>
      <c r="S179" s="158">
        <v>1.56E-3</v>
      </c>
      <c r="T179" s="159">
        <f t="shared" si="3"/>
        <v>1.56E-3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0" t="s">
        <v>205</v>
      </c>
      <c r="AT179" s="160" t="s">
        <v>125</v>
      </c>
      <c r="AU179" s="160" t="s">
        <v>131</v>
      </c>
      <c r="AY179" s="16" t="s">
        <v>122</v>
      </c>
      <c r="BE179" s="161">
        <f t="shared" si="4"/>
        <v>0</v>
      </c>
      <c r="BF179" s="161">
        <f t="shared" si="5"/>
        <v>0</v>
      </c>
      <c r="BG179" s="161">
        <f t="shared" si="6"/>
        <v>0</v>
      </c>
      <c r="BH179" s="161">
        <f t="shared" si="7"/>
        <v>0</v>
      </c>
      <c r="BI179" s="161">
        <f t="shared" si="8"/>
        <v>0</v>
      </c>
      <c r="BJ179" s="16" t="s">
        <v>131</v>
      </c>
      <c r="BK179" s="161">
        <f t="shared" si="9"/>
        <v>0</v>
      </c>
      <c r="BL179" s="16" t="s">
        <v>205</v>
      </c>
      <c r="BM179" s="160" t="s">
        <v>258</v>
      </c>
    </row>
    <row r="180" spans="1:65" s="34" customFormat="1" ht="16.5" customHeight="1">
      <c r="A180" s="30"/>
      <c r="B180" s="148"/>
      <c r="C180" s="149" t="s">
        <v>259</v>
      </c>
      <c r="D180" s="149" t="s">
        <v>125</v>
      </c>
      <c r="E180" s="150" t="s">
        <v>260</v>
      </c>
      <c r="F180" s="151" t="s">
        <v>261</v>
      </c>
      <c r="G180" s="152" t="s">
        <v>216</v>
      </c>
      <c r="H180" s="153">
        <v>2</v>
      </c>
      <c r="I180" s="154"/>
      <c r="J180" s="155">
        <f t="shared" si="0"/>
        <v>0</v>
      </c>
      <c r="K180" s="151" t="s">
        <v>129</v>
      </c>
      <c r="L180" s="31"/>
      <c r="M180" s="156"/>
      <c r="N180" s="157" t="s">
        <v>41</v>
      </c>
      <c r="O180" s="58"/>
      <c r="P180" s="158">
        <f t="shared" si="1"/>
        <v>0</v>
      </c>
      <c r="Q180" s="158">
        <v>0</v>
      </c>
      <c r="R180" s="158">
        <f t="shared" si="2"/>
        <v>0</v>
      </c>
      <c r="S180" s="158">
        <v>8.5999999999999998E-4</v>
      </c>
      <c r="T180" s="159">
        <f t="shared" si="3"/>
        <v>1.72E-3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0" t="s">
        <v>205</v>
      </c>
      <c r="AT180" s="160" t="s">
        <v>125</v>
      </c>
      <c r="AU180" s="160" t="s">
        <v>131</v>
      </c>
      <c r="AY180" s="16" t="s">
        <v>122</v>
      </c>
      <c r="BE180" s="161">
        <f t="shared" si="4"/>
        <v>0</v>
      </c>
      <c r="BF180" s="161">
        <f t="shared" si="5"/>
        <v>0</v>
      </c>
      <c r="BG180" s="161">
        <f t="shared" si="6"/>
        <v>0</v>
      </c>
      <c r="BH180" s="161">
        <f t="shared" si="7"/>
        <v>0</v>
      </c>
      <c r="BI180" s="161">
        <f t="shared" si="8"/>
        <v>0</v>
      </c>
      <c r="BJ180" s="16" t="s">
        <v>131</v>
      </c>
      <c r="BK180" s="161">
        <f t="shared" si="9"/>
        <v>0</v>
      </c>
      <c r="BL180" s="16" t="s">
        <v>205</v>
      </c>
      <c r="BM180" s="160" t="s">
        <v>262</v>
      </c>
    </row>
    <row r="181" spans="1:65" s="34" customFormat="1" ht="24.1" customHeight="1">
      <c r="A181" s="30"/>
      <c r="B181" s="148"/>
      <c r="C181" s="149" t="s">
        <v>263</v>
      </c>
      <c r="D181" s="149" t="s">
        <v>125</v>
      </c>
      <c r="E181" s="150" t="s">
        <v>264</v>
      </c>
      <c r="F181" s="151" t="s">
        <v>265</v>
      </c>
      <c r="G181" s="152" t="s">
        <v>216</v>
      </c>
      <c r="H181" s="153">
        <v>1</v>
      </c>
      <c r="I181" s="154"/>
      <c r="J181" s="155">
        <f t="shared" si="0"/>
        <v>0</v>
      </c>
      <c r="K181" s="151" t="s">
        <v>129</v>
      </c>
      <c r="L181" s="31"/>
      <c r="M181" s="156"/>
      <c r="N181" s="157" t="s">
        <v>41</v>
      </c>
      <c r="O181" s="58"/>
      <c r="P181" s="158">
        <f t="shared" si="1"/>
        <v>0</v>
      </c>
      <c r="Q181" s="158">
        <v>1.8E-3</v>
      </c>
      <c r="R181" s="158">
        <f t="shared" si="2"/>
        <v>1.8E-3</v>
      </c>
      <c r="S181" s="158">
        <v>0</v>
      </c>
      <c r="T181" s="159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0" t="s">
        <v>205</v>
      </c>
      <c r="AT181" s="160" t="s">
        <v>125</v>
      </c>
      <c r="AU181" s="160" t="s">
        <v>131</v>
      </c>
      <c r="AY181" s="16" t="s">
        <v>122</v>
      </c>
      <c r="BE181" s="161">
        <f t="shared" si="4"/>
        <v>0</v>
      </c>
      <c r="BF181" s="161">
        <f t="shared" si="5"/>
        <v>0</v>
      </c>
      <c r="BG181" s="161">
        <f t="shared" si="6"/>
        <v>0</v>
      </c>
      <c r="BH181" s="161">
        <f t="shared" si="7"/>
        <v>0</v>
      </c>
      <c r="BI181" s="161">
        <f t="shared" si="8"/>
        <v>0</v>
      </c>
      <c r="BJ181" s="16" t="s">
        <v>131</v>
      </c>
      <c r="BK181" s="161">
        <f t="shared" si="9"/>
        <v>0</v>
      </c>
      <c r="BL181" s="16" t="s">
        <v>205</v>
      </c>
      <c r="BM181" s="160" t="s">
        <v>266</v>
      </c>
    </row>
    <row r="182" spans="1:65" s="34" customFormat="1" ht="21.75" customHeight="1">
      <c r="A182" s="30"/>
      <c r="B182" s="148"/>
      <c r="C182" s="149" t="s">
        <v>267</v>
      </c>
      <c r="D182" s="149" t="s">
        <v>125</v>
      </c>
      <c r="E182" s="150" t="s">
        <v>268</v>
      </c>
      <c r="F182" s="151" t="s">
        <v>269</v>
      </c>
      <c r="G182" s="152" t="s">
        <v>216</v>
      </c>
      <c r="H182" s="153">
        <v>1</v>
      </c>
      <c r="I182" s="154"/>
      <c r="J182" s="155">
        <f t="shared" si="0"/>
        <v>0</v>
      </c>
      <c r="K182" s="151"/>
      <c r="L182" s="31"/>
      <c r="M182" s="156"/>
      <c r="N182" s="157" t="s">
        <v>41</v>
      </c>
      <c r="O182" s="58"/>
      <c r="P182" s="158">
        <f t="shared" si="1"/>
        <v>0</v>
      </c>
      <c r="Q182" s="158">
        <v>1.8400000000000001E-3</v>
      </c>
      <c r="R182" s="158">
        <f t="shared" si="2"/>
        <v>1.8400000000000001E-3</v>
      </c>
      <c r="S182" s="158">
        <v>0</v>
      </c>
      <c r="T182" s="159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0" t="s">
        <v>205</v>
      </c>
      <c r="AT182" s="160" t="s">
        <v>125</v>
      </c>
      <c r="AU182" s="160" t="s">
        <v>131</v>
      </c>
      <c r="AY182" s="16" t="s">
        <v>122</v>
      </c>
      <c r="BE182" s="161">
        <f t="shared" si="4"/>
        <v>0</v>
      </c>
      <c r="BF182" s="161">
        <f t="shared" si="5"/>
        <v>0</v>
      </c>
      <c r="BG182" s="161">
        <f t="shared" si="6"/>
        <v>0</v>
      </c>
      <c r="BH182" s="161">
        <f t="shared" si="7"/>
        <v>0</v>
      </c>
      <c r="BI182" s="161">
        <f t="shared" si="8"/>
        <v>0</v>
      </c>
      <c r="BJ182" s="16" t="s">
        <v>131</v>
      </c>
      <c r="BK182" s="161">
        <f t="shared" si="9"/>
        <v>0</v>
      </c>
      <c r="BL182" s="16" t="s">
        <v>205</v>
      </c>
      <c r="BM182" s="160" t="s">
        <v>270</v>
      </c>
    </row>
    <row r="183" spans="1:65" s="34" customFormat="1" ht="24.1" customHeight="1">
      <c r="A183" s="30"/>
      <c r="B183" s="148"/>
      <c r="C183" s="149" t="s">
        <v>271</v>
      </c>
      <c r="D183" s="149" t="s">
        <v>125</v>
      </c>
      <c r="E183" s="150" t="s">
        <v>272</v>
      </c>
      <c r="F183" s="151" t="s">
        <v>273</v>
      </c>
      <c r="G183" s="152" t="s">
        <v>216</v>
      </c>
      <c r="H183" s="153">
        <v>1</v>
      </c>
      <c r="I183" s="154"/>
      <c r="J183" s="155">
        <f t="shared" si="0"/>
        <v>0</v>
      </c>
      <c r="K183" s="151" t="s">
        <v>129</v>
      </c>
      <c r="L183" s="31"/>
      <c r="M183" s="156"/>
      <c r="N183" s="157" t="s">
        <v>41</v>
      </c>
      <c r="O183" s="58"/>
      <c r="P183" s="158">
        <f t="shared" si="1"/>
        <v>0</v>
      </c>
      <c r="Q183" s="158">
        <v>1.9599999999999999E-3</v>
      </c>
      <c r="R183" s="158">
        <f t="shared" si="2"/>
        <v>1.9599999999999999E-3</v>
      </c>
      <c r="S183" s="158">
        <v>0</v>
      </c>
      <c r="T183" s="159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0" t="s">
        <v>205</v>
      </c>
      <c r="AT183" s="160" t="s">
        <v>125</v>
      </c>
      <c r="AU183" s="160" t="s">
        <v>131</v>
      </c>
      <c r="AY183" s="16" t="s">
        <v>122</v>
      </c>
      <c r="BE183" s="161">
        <f t="shared" si="4"/>
        <v>0</v>
      </c>
      <c r="BF183" s="161">
        <f t="shared" si="5"/>
        <v>0</v>
      </c>
      <c r="BG183" s="161">
        <f t="shared" si="6"/>
        <v>0</v>
      </c>
      <c r="BH183" s="161">
        <f t="shared" si="7"/>
        <v>0</v>
      </c>
      <c r="BI183" s="161">
        <f t="shared" si="8"/>
        <v>0</v>
      </c>
      <c r="BJ183" s="16" t="s">
        <v>131</v>
      </c>
      <c r="BK183" s="161">
        <f t="shared" si="9"/>
        <v>0</v>
      </c>
      <c r="BL183" s="16" t="s">
        <v>205</v>
      </c>
      <c r="BM183" s="160" t="s">
        <v>274</v>
      </c>
    </row>
    <row r="184" spans="1:65" s="34" customFormat="1" ht="24.1" customHeight="1">
      <c r="A184" s="30"/>
      <c r="B184" s="148"/>
      <c r="C184" s="149" t="s">
        <v>241</v>
      </c>
      <c r="D184" s="149" t="s">
        <v>125</v>
      </c>
      <c r="E184" s="150" t="s">
        <v>275</v>
      </c>
      <c r="F184" s="151" t="s">
        <v>276</v>
      </c>
      <c r="G184" s="152" t="s">
        <v>277</v>
      </c>
      <c r="H184" s="191"/>
      <c r="I184" s="154"/>
      <c r="J184" s="155">
        <f t="shared" si="0"/>
        <v>0</v>
      </c>
      <c r="K184" s="151" t="s">
        <v>129</v>
      </c>
      <c r="L184" s="31"/>
      <c r="M184" s="156"/>
      <c r="N184" s="157" t="s">
        <v>41</v>
      </c>
      <c r="O184" s="58"/>
      <c r="P184" s="158">
        <f t="shared" si="1"/>
        <v>0</v>
      </c>
      <c r="Q184" s="158">
        <v>0</v>
      </c>
      <c r="R184" s="158">
        <f t="shared" si="2"/>
        <v>0</v>
      </c>
      <c r="S184" s="158">
        <v>0</v>
      </c>
      <c r="T184" s="159">
        <f t="shared" si="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0" t="s">
        <v>205</v>
      </c>
      <c r="AT184" s="160" t="s">
        <v>125</v>
      </c>
      <c r="AU184" s="160" t="s">
        <v>131</v>
      </c>
      <c r="AY184" s="16" t="s">
        <v>122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6" t="s">
        <v>131</v>
      </c>
      <c r="BK184" s="161">
        <f t="shared" si="9"/>
        <v>0</v>
      </c>
      <c r="BL184" s="16" t="s">
        <v>205</v>
      </c>
      <c r="BM184" s="160" t="s">
        <v>278</v>
      </c>
    </row>
    <row r="185" spans="1:65" s="134" customFormat="1" ht="22.85" customHeight="1">
      <c r="B185" s="135"/>
      <c r="D185" s="136" t="s">
        <v>74</v>
      </c>
      <c r="E185" s="146" t="s">
        <v>279</v>
      </c>
      <c r="F185" s="146" t="s">
        <v>280</v>
      </c>
      <c r="I185" s="138"/>
      <c r="J185" s="147">
        <f>BK185</f>
        <v>0</v>
      </c>
      <c r="L185" s="135"/>
      <c r="M185" s="140"/>
      <c r="N185" s="141"/>
      <c r="O185" s="141"/>
      <c r="P185" s="142">
        <f>SUM(P186:P187)</f>
        <v>0</v>
      </c>
      <c r="Q185" s="141"/>
      <c r="R185" s="142">
        <f>SUM(R186:R187)</f>
        <v>1.4999999999999999E-4</v>
      </c>
      <c r="S185" s="141"/>
      <c r="T185" s="143">
        <f>SUM(T186:T187)</f>
        <v>0</v>
      </c>
      <c r="AR185" s="136" t="s">
        <v>131</v>
      </c>
      <c r="AT185" s="144" t="s">
        <v>74</v>
      </c>
      <c r="AU185" s="144" t="s">
        <v>80</v>
      </c>
      <c r="AY185" s="136" t="s">
        <v>122</v>
      </c>
      <c r="BK185" s="145">
        <f>SUM(BK186:BK187)</f>
        <v>0</v>
      </c>
    </row>
    <row r="186" spans="1:65" s="34" customFormat="1" ht="16.5" customHeight="1">
      <c r="A186" s="30"/>
      <c r="B186" s="148"/>
      <c r="C186" s="149" t="s">
        <v>281</v>
      </c>
      <c r="D186" s="149" t="s">
        <v>125</v>
      </c>
      <c r="E186" s="150" t="s">
        <v>282</v>
      </c>
      <c r="F186" s="151" t="s">
        <v>283</v>
      </c>
      <c r="G186" s="152" t="s">
        <v>150</v>
      </c>
      <c r="H186" s="153">
        <v>1</v>
      </c>
      <c r="I186" s="154"/>
      <c r="J186" s="155">
        <f>ROUND(I186*H186,2)</f>
        <v>0</v>
      </c>
      <c r="K186" s="151"/>
      <c r="L186" s="31"/>
      <c r="M186" s="156"/>
      <c r="N186" s="157" t="s">
        <v>41</v>
      </c>
      <c r="O186" s="58"/>
      <c r="P186" s="158">
        <f>O186*H186</f>
        <v>0</v>
      </c>
      <c r="Q186" s="158">
        <v>1.4999999999999999E-4</v>
      </c>
      <c r="R186" s="158">
        <f>Q186*H186</f>
        <v>1.4999999999999999E-4</v>
      </c>
      <c r="S186" s="158">
        <v>0</v>
      </c>
      <c r="T186" s="159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0" t="s">
        <v>205</v>
      </c>
      <c r="AT186" s="160" t="s">
        <v>125</v>
      </c>
      <c r="AU186" s="160" t="s">
        <v>131</v>
      </c>
      <c r="AY186" s="16" t="s">
        <v>122</v>
      </c>
      <c r="BE186" s="161">
        <f>IF(N186="základní",J186,0)</f>
        <v>0</v>
      </c>
      <c r="BF186" s="161">
        <f>IF(N186="snížená",J186,0)</f>
        <v>0</v>
      </c>
      <c r="BG186" s="161">
        <f>IF(N186="zákl. přenesená",J186,0)</f>
        <v>0</v>
      </c>
      <c r="BH186" s="161">
        <f>IF(N186="sníž. přenesená",J186,0)</f>
        <v>0</v>
      </c>
      <c r="BI186" s="161">
        <f>IF(N186="nulová",J186,0)</f>
        <v>0</v>
      </c>
      <c r="BJ186" s="16" t="s">
        <v>131</v>
      </c>
      <c r="BK186" s="161">
        <f>ROUND(I186*H186,2)</f>
        <v>0</v>
      </c>
      <c r="BL186" s="16" t="s">
        <v>205</v>
      </c>
      <c r="BM186" s="160" t="s">
        <v>284</v>
      </c>
    </row>
    <row r="187" spans="1:65" s="34" customFormat="1" ht="24.1" customHeight="1">
      <c r="A187" s="30"/>
      <c r="B187" s="148"/>
      <c r="C187" s="149" t="s">
        <v>285</v>
      </c>
      <c r="D187" s="149" t="s">
        <v>125</v>
      </c>
      <c r="E187" s="150" t="s">
        <v>286</v>
      </c>
      <c r="F187" s="151" t="s">
        <v>287</v>
      </c>
      <c r="G187" s="152" t="s">
        <v>277</v>
      </c>
      <c r="H187" s="191"/>
      <c r="I187" s="154"/>
      <c r="J187" s="155">
        <f>ROUND(I187*H187,2)</f>
        <v>0</v>
      </c>
      <c r="K187" s="151" t="s">
        <v>129</v>
      </c>
      <c r="L187" s="31"/>
      <c r="M187" s="156"/>
      <c r="N187" s="157" t="s">
        <v>41</v>
      </c>
      <c r="O187" s="58"/>
      <c r="P187" s="158">
        <f>O187*H187</f>
        <v>0</v>
      </c>
      <c r="Q187" s="158">
        <v>0</v>
      </c>
      <c r="R187" s="158">
        <f>Q187*H187</f>
        <v>0</v>
      </c>
      <c r="S187" s="158">
        <v>0</v>
      </c>
      <c r="T187" s="159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0" t="s">
        <v>205</v>
      </c>
      <c r="AT187" s="160" t="s">
        <v>125</v>
      </c>
      <c r="AU187" s="160" t="s">
        <v>131</v>
      </c>
      <c r="AY187" s="16" t="s">
        <v>122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6" t="s">
        <v>131</v>
      </c>
      <c r="BK187" s="161">
        <f>ROUND(I187*H187,2)</f>
        <v>0</v>
      </c>
      <c r="BL187" s="16" t="s">
        <v>205</v>
      </c>
      <c r="BM187" s="160" t="s">
        <v>288</v>
      </c>
    </row>
    <row r="188" spans="1:65" s="134" customFormat="1" ht="22.85" customHeight="1">
      <c r="B188" s="135"/>
      <c r="D188" s="136" t="s">
        <v>74</v>
      </c>
      <c r="E188" s="146" t="s">
        <v>289</v>
      </c>
      <c r="F188" s="146" t="s">
        <v>290</v>
      </c>
      <c r="I188" s="138"/>
      <c r="J188" s="147">
        <f>BK188</f>
        <v>0</v>
      </c>
      <c r="L188" s="135"/>
      <c r="M188" s="140"/>
      <c r="N188" s="141"/>
      <c r="O188" s="141"/>
      <c r="P188" s="142">
        <f>SUM(P189:P197)</f>
        <v>0</v>
      </c>
      <c r="Q188" s="141"/>
      <c r="R188" s="142">
        <f>SUM(R189:R197)</f>
        <v>0</v>
      </c>
      <c r="S188" s="141"/>
      <c r="T188" s="143">
        <f>SUM(T189:T197)</f>
        <v>0</v>
      </c>
      <c r="AR188" s="136" t="s">
        <v>131</v>
      </c>
      <c r="AT188" s="144" t="s">
        <v>74</v>
      </c>
      <c r="AU188" s="144" t="s">
        <v>80</v>
      </c>
      <c r="AY188" s="136" t="s">
        <v>122</v>
      </c>
      <c r="BK188" s="145">
        <f>SUM(BK189:BK197)</f>
        <v>0</v>
      </c>
    </row>
    <row r="189" spans="1:65" s="34" customFormat="1" ht="16.5" customHeight="1">
      <c r="A189" s="30"/>
      <c r="B189" s="148"/>
      <c r="C189" s="149" t="s">
        <v>291</v>
      </c>
      <c r="D189" s="149" t="s">
        <v>125</v>
      </c>
      <c r="E189" s="150" t="s">
        <v>292</v>
      </c>
      <c r="F189" s="151" t="s">
        <v>293</v>
      </c>
      <c r="G189" s="152" t="s">
        <v>150</v>
      </c>
      <c r="H189" s="153">
        <v>1</v>
      </c>
      <c r="I189" s="154"/>
      <c r="J189" s="155">
        <f t="shared" ref="J189:J197" si="10">ROUND(I189*H189,2)</f>
        <v>0</v>
      </c>
      <c r="K189" s="151"/>
      <c r="L189" s="31"/>
      <c r="M189" s="156"/>
      <c r="N189" s="157" t="s">
        <v>41</v>
      </c>
      <c r="O189" s="58"/>
      <c r="P189" s="158">
        <f t="shared" ref="P189:P197" si="11">O189*H189</f>
        <v>0</v>
      </c>
      <c r="Q189" s="158">
        <v>0</v>
      </c>
      <c r="R189" s="158">
        <f t="shared" ref="R189:R197" si="12">Q189*H189</f>
        <v>0</v>
      </c>
      <c r="S189" s="158">
        <v>0</v>
      </c>
      <c r="T189" s="159">
        <f t="shared" ref="T189:T197" si="13"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0" t="s">
        <v>205</v>
      </c>
      <c r="AT189" s="160" t="s">
        <v>125</v>
      </c>
      <c r="AU189" s="160" t="s">
        <v>131</v>
      </c>
      <c r="AY189" s="16" t="s">
        <v>122</v>
      </c>
      <c r="BE189" s="161">
        <f t="shared" ref="BE189:BE197" si="14">IF(N189="základní",J189,0)</f>
        <v>0</v>
      </c>
      <c r="BF189" s="161">
        <f t="shared" ref="BF189:BF197" si="15">IF(N189="snížená",J189,0)</f>
        <v>0</v>
      </c>
      <c r="BG189" s="161">
        <f t="shared" ref="BG189:BG197" si="16">IF(N189="zákl. přenesená",J189,0)</f>
        <v>0</v>
      </c>
      <c r="BH189" s="161">
        <f t="shared" ref="BH189:BH197" si="17">IF(N189="sníž. přenesená",J189,0)</f>
        <v>0</v>
      </c>
      <c r="BI189" s="161">
        <f t="shared" ref="BI189:BI197" si="18">IF(N189="nulová",J189,0)</f>
        <v>0</v>
      </c>
      <c r="BJ189" s="16" t="s">
        <v>131</v>
      </c>
      <c r="BK189" s="161">
        <f t="shared" ref="BK189:BK197" si="19">ROUND(I189*H189,2)</f>
        <v>0</v>
      </c>
      <c r="BL189" s="16" t="s">
        <v>205</v>
      </c>
      <c r="BM189" s="160" t="s">
        <v>294</v>
      </c>
    </row>
    <row r="190" spans="1:65" s="34" customFormat="1" ht="16.5" customHeight="1">
      <c r="A190" s="30"/>
      <c r="B190" s="148"/>
      <c r="C190" s="149" t="s">
        <v>295</v>
      </c>
      <c r="D190" s="149" t="s">
        <v>125</v>
      </c>
      <c r="E190" s="150" t="s">
        <v>296</v>
      </c>
      <c r="F190" s="151" t="s">
        <v>297</v>
      </c>
      <c r="G190" s="152" t="s">
        <v>150</v>
      </c>
      <c r="H190" s="153">
        <v>6</v>
      </c>
      <c r="I190" s="154"/>
      <c r="J190" s="155">
        <f t="shared" si="10"/>
        <v>0</v>
      </c>
      <c r="K190" s="151"/>
      <c r="L190" s="31"/>
      <c r="M190" s="156"/>
      <c r="N190" s="157" t="s">
        <v>41</v>
      </c>
      <c r="O190" s="58"/>
      <c r="P190" s="158">
        <f t="shared" si="11"/>
        <v>0</v>
      </c>
      <c r="Q190" s="158">
        <v>0</v>
      </c>
      <c r="R190" s="158">
        <f t="shared" si="12"/>
        <v>0</v>
      </c>
      <c r="S190" s="158">
        <v>0</v>
      </c>
      <c r="T190" s="159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0" t="s">
        <v>205</v>
      </c>
      <c r="AT190" s="160" t="s">
        <v>125</v>
      </c>
      <c r="AU190" s="160" t="s">
        <v>131</v>
      </c>
      <c r="AY190" s="16" t="s">
        <v>122</v>
      </c>
      <c r="BE190" s="161">
        <f t="shared" si="14"/>
        <v>0</v>
      </c>
      <c r="BF190" s="161">
        <f t="shared" si="15"/>
        <v>0</v>
      </c>
      <c r="BG190" s="161">
        <f t="shared" si="16"/>
        <v>0</v>
      </c>
      <c r="BH190" s="161">
        <f t="shared" si="17"/>
        <v>0</v>
      </c>
      <c r="BI190" s="161">
        <f t="shared" si="18"/>
        <v>0</v>
      </c>
      <c r="BJ190" s="16" t="s">
        <v>131</v>
      </c>
      <c r="BK190" s="161">
        <f t="shared" si="19"/>
        <v>0</v>
      </c>
      <c r="BL190" s="16" t="s">
        <v>205</v>
      </c>
      <c r="BM190" s="160" t="s">
        <v>298</v>
      </c>
    </row>
    <row r="191" spans="1:65" s="34" customFormat="1" ht="24.1" customHeight="1">
      <c r="A191" s="30"/>
      <c r="B191" s="148"/>
      <c r="C191" s="149" t="s">
        <v>299</v>
      </c>
      <c r="D191" s="149" t="s">
        <v>125</v>
      </c>
      <c r="E191" s="150" t="s">
        <v>300</v>
      </c>
      <c r="F191" s="151" t="s">
        <v>301</v>
      </c>
      <c r="G191" s="152" t="s">
        <v>150</v>
      </c>
      <c r="H191" s="153">
        <v>1</v>
      </c>
      <c r="I191" s="154"/>
      <c r="J191" s="155">
        <f t="shared" si="10"/>
        <v>0</v>
      </c>
      <c r="K191" s="151"/>
      <c r="L191" s="31"/>
      <c r="M191" s="156"/>
      <c r="N191" s="157" t="s">
        <v>41</v>
      </c>
      <c r="O191" s="58"/>
      <c r="P191" s="158">
        <f t="shared" si="11"/>
        <v>0</v>
      </c>
      <c r="Q191" s="158">
        <v>0</v>
      </c>
      <c r="R191" s="158">
        <f t="shared" si="12"/>
        <v>0</v>
      </c>
      <c r="S191" s="158">
        <v>0</v>
      </c>
      <c r="T191" s="159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0" t="s">
        <v>205</v>
      </c>
      <c r="AT191" s="160" t="s">
        <v>125</v>
      </c>
      <c r="AU191" s="160" t="s">
        <v>131</v>
      </c>
      <c r="AY191" s="16" t="s">
        <v>122</v>
      </c>
      <c r="BE191" s="161">
        <f t="shared" si="14"/>
        <v>0</v>
      </c>
      <c r="BF191" s="161">
        <f t="shared" si="15"/>
        <v>0</v>
      </c>
      <c r="BG191" s="161">
        <f t="shared" si="16"/>
        <v>0</v>
      </c>
      <c r="BH191" s="161">
        <f t="shared" si="17"/>
        <v>0</v>
      </c>
      <c r="BI191" s="161">
        <f t="shared" si="18"/>
        <v>0</v>
      </c>
      <c r="BJ191" s="16" t="s">
        <v>131</v>
      </c>
      <c r="BK191" s="161">
        <f t="shared" si="19"/>
        <v>0</v>
      </c>
      <c r="BL191" s="16" t="s">
        <v>205</v>
      </c>
      <c r="BM191" s="160" t="s">
        <v>302</v>
      </c>
    </row>
    <row r="192" spans="1:65" s="34" customFormat="1" ht="16.5" customHeight="1">
      <c r="A192" s="30"/>
      <c r="B192" s="148"/>
      <c r="C192" s="149" t="s">
        <v>303</v>
      </c>
      <c r="D192" s="149" t="s">
        <v>125</v>
      </c>
      <c r="E192" s="150" t="s">
        <v>304</v>
      </c>
      <c r="F192" s="151" t="s">
        <v>305</v>
      </c>
      <c r="G192" s="152" t="s">
        <v>150</v>
      </c>
      <c r="H192" s="153">
        <v>1</v>
      </c>
      <c r="I192" s="154"/>
      <c r="J192" s="155">
        <f t="shared" si="10"/>
        <v>0</v>
      </c>
      <c r="K192" s="151"/>
      <c r="L192" s="31"/>
      <c r="M192" s="156"/>
      <c r="N192" s="157" t="s">
        <v>41</v>
      </c>
      <c r="O192" s="58"/>
      <c r="P192" s="158">
        <f t="shared" si="11"/>
        <v>0</v>
      </c>
      <c r="Q192" s="158">
        <v>0</v>
      </c>
      <c r="R192" s="158">
        <f t="shared" si="12"/>
        <v>0</v>
      </c>
      <c r="S192" s="158">
        <v>0</v>
      </c>
      <c r="T192" s="159">
        <f t="shared" si="1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60" t="s">
        <v>205</v>
      </c>
      <c r="AT192" s="160" t="s">
        <v>125</v>
      </c>
      <c r="AU192" s="160" t="s">
        <v>131</v>
      </c>
      <c r="AY192" s="16" t="s">
        <v>122</v>
      </c>
      <c r="BE192" s="161">
        <f t="shared" si="14"/>
        <v>0</v>
      </c>
      <c r="BF192" s="161">
        <f t="shared" si="15"/>
        <v>0</v>
      </c>
      <c r="BG192" s="161">
        <f t="shared" si="16"/>
        <v>0</v>
      </c>
      <c r="BH192" s="161">
        <f t="shared" si="17"/>
        <v>0</v>
      </c>
      <c r="BI192" s="161">
        <f t="shared" si="18"/>
        <v>0</v>
      </c>
      <c r="BJ192" s="16" t="s">
        <v>131</v>
      </c>
      <c r="BK192" s="161">
        <f t="shared" si="19"/>
        <v>0</v>
      </c>
      <c r="BL192" s="16" t="s">
        <v>205</v>
      </c>
      <c r="BM192" s="160" t="s">
        <v>306</v>
      </c>
    </row>
    <row r="193" spans="1:65" s="34" customFormat="1" ht="16.5" customHeight="1">
      <c r="A193" s="30"/>
      <c r="B193" s="148"/>
      <c r="C193" s="149" t="s">
        <v>307</v>
      </c>
      <c r="D193" s="149" t="s">
        <v>125</v>
      </c>
      <c r="E193" s="150" t="s">
        <v>308</v>
      </c>
      <c r="F193" s="151" t="s">
        <v>309</v>
      </c>
      <c r="G193" s="152" t="s">
        <v>150</v>
      </c>
      <c r="H193" s="153">
        <v>2</v>
      </c>
      <c r="I193" s="154"/>
      <c r="J193" s="155">
        <f t="shared" si="10"/>
        <v>0</v>
      </c>
      <c r="K193" s="151"/>
      <c r="L193" s="31"/>
      <c r="M193" s="156"/>
      <c r="N193" s="157" t="s">
        <v>41</v>
      </c>
      <c r="O193" s="58"/>
      <c r="P193" s="158">
        <f t="shared" si="11"/>
        <v>0</v>
      </c>
      <c r="Q193" s="158">
        <v>0</v>
      </c>
      <c r="R193" s="158">
        <f t="shared" si="12"/>
        <v>0</v>
      </c>
      <c r="S193" s="158">
        <v>0</v>
      </c>
      <c r="T193" s="159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0" t="s">
        <v>205</v>
      </c>
      <c r="AT193" s="160" t="s">
        <v>125</v>
      </c>
      <c r="AU193" s="160" t="s">
        <v>131</v>
      </c>
      <c r="AY193" s="16" t="s">
        <v>122</v>
      </c>
      <c r="BE193" s="161">
        <f t="shared" si="14"/>
        <v>0</v>
      </c>
      <c r="BF193" s="161">
        <f t="shared" si="15"/>
        <v>0</v>
      </c>
      <c r="BG193" s="161">
        <f t="shared" si="16"/>
        <v>0</v>
      </c>
      <c r="BH193" s="161">
        <f t="shared" si="17"/>
        <v>0</v>
      </c>
      <c r="BI193" s="161">
        <f t="shared" si="18"/>
        <v>0</v>
      </c>
      <c r="BJ193" s="16" t="s">
        <v>131</v>
      </c>
      <c r="BK193" s="161">
        <f t="shared" si="19"/>
        <v>0</v>
      </c>
      <c r="BL193" s="16" t="s">
        <v>205</v>
      </c>
      <c r="BM193" s="160" t="s">
        <v>310</v>
      </c>
    </row>
    <row r="194" spans="1:65" s="34" customFormat="1" ht="24.1" customHeight="1">
      <c r="A194" s="30"/>
      <c r="B194" s="148"/>
      <c r="C194" s="149" t="s">
        <v>311</v>
      </c>
      <c r="D194" s="149" t="s">
        <v>125</v>
      </c>
      <c r="E194" s="150" t="s">
        <v>312</v>
      </c>
      <c r="F194" s="151" t="s">
        <v>313</v>
      </c>
      <c r="G194" s="152" t="s">
        <v>150</v>
      </c>
      <c r="H194" s="153">
        <v>1</v>
      </c>
      <c r="I194" s="154"/>
      <c r="J194" s="155">
        <f t="shared" si="10"/>
        <v>0</v>
      </c>
      <c r="K194" s="151" t="s">
        <v>129</v>
      </c>
      <c r="L194" s="31"/>
      <c r="M194" s="156"/>
      <c r="N194" s="157" t="s">
        <v>41</v>
      </c>
      <c r="O194" s="58"/>
      <c r="P194" s="158">
        <f t="shared" si="11"/>
        <v>0</v>
      </c>
      <c r="Q194" s="158">
        <v>0</v>
      </c>
      <c r="R194" s="158">
        <f t="shared" si="12"/>
        <v>0</v>
      </c>
      <c r="S194" s="158">
        <v>0</v>
      </c>
      <c r="T194" s="159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0" t="s">
        <v>205</v>
      </c>
      <c r="AT194" s="160" t="s">
        <v>125</v>
      </c>
      <c r="AU194" s="160" t="s">
        <v>131</v>
      </c>
      <c r="AY194" s="16" t="s">
        <v>122</v>
      </c>
      <c r="BE194" s="161">
        <f t="shared" si="14"/>
        <v>0</v>
      </c>
      <c r="BF194" s="161">
        <f t="shared" si="15"/>
        <v>0</v>
      </c>
      <c r="BG194" s="161">
        <f t="shared" si="16"/>
        <v>0</v>
      </c>
      <c r="BH194" s="161">
        <f t="shared" si="17"/>
        <v>0</v>
      </c>
      <c r="BI194" s="161">
        <f t="shared" si="18"/>
        <v>0</v>
      </c>
      <c r="BJ194" s="16" t="s">
        <v>131</v>
      </c>
      <c r="BK194" s="161">
        <f t="shared" si="19"/>
        <v>0</v>
      </c>
      <c r="BL194" s="16" t="s">
        <v>205</v>
      </c>
      <c r="BM194" s="160" t="s">
        <v>314</v>
      </c>
    </row>
    <row r="195" spans="1:65" s="34" customFormat="1" ht="21.75" customHeight="1">
      <c r="A195" s="30"/>
      <c r="B195" s="148"/>
      <c r="C195" s="149" t="s">
        <v>315</v>
      </c>
      <c r="D195" s="149" t="s">
        <v>125</v>
      </c>
      <c r="E195" s="150" t="s">
        <v>316</v>
      </c>
      <c r="F195" s="151" t="s">
        <v>317</v>
      </c>
      <c r="G195" s="152" t="s">
        <v>150</v>
      </c>
      <c r="H195" s="153">
        <v>1</v>
      </c>
      <c r="I195" s="154"/>
      <c r="J195" s="155">
        <f t="shared" si="10"/>
        <v>0</v>
      </c>
      <c r="K195" s="151" t="s">
        <v>129</v>
      </c>
      <c r="L195" s="31"/>
      <c r="M195" s="156"/>
      <c r="N195" s="157" t="s">
        <v>41</v>
      </c>
      <c r="O195" s="58"/>
      <c r="P195" s="158">
        <f t="shared" si="11"/>
        <v>0</v>
      </c>
      <c r="Q195" s="158">
        <v>0</v>
      </c>
      <c r="R195" s="158">
        <f t="shared" si="12"/>
        <v>0</v>
      </c>
      <c r="S195" s="158">
        <v>0</v>
      </c>
      <c r="T195" s="159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60" t="s">
        <v>205</v>
      </c>
      <c r="AT195" s="160" t="s">
        <v>125</v>
      </c>
      <c r="AU195" s="160" t="s">
        <v>131</v>
      </c>
      <c r="AY195" s="16" t="s">
        <v>122</v>
      </c>
      <c r="BE195" s="161">
        <f t="shared" si="14"/>
        <v>0</v>
      </c>
      <c r="BF195" s="161">
        <f t="shared" si="15"/>
        <v>0</v>
      </c>
      <c r="BG195" s="161">
        <f t="shared" si="16"/>
        <v>0</v>
      </c>
      <c r="BH195" s="161">
        <f t="shared" si="17"/>
        <v>0</v>
      </c>
      <c r="BI195" s="161">
        <f t="shared" si="18"/>
        <v>0</v>
      </c>
      <c r="BJ195" s="16" t="s">
        <v>131</v>
      </c>
      <c r="BK195" s="161">
        <f t="shared" si="19"/>
        <v>0</v>
      </c>
      <c r="BL195" s="16" t="s">
        <v>205</v>
      </c>
      <c r="BM195" s="160" t="s">
        <v>318</v>
      </c>
    </row>
    <row r="196" spans="1:65" s="34" customFormat="1" ht="21.75" customHeight="1">
      <c r="A196" s="30"/>
      <c r="B196" s="148"/>
      <c r="C196" s="149" t="s">
        <v>319</v>
      </c>
      <c r="D196" s="149" t="s">
        <v>125</v>
      </c>
      <c r="E196" s="150" t="s">
        <v>320</v>
      </c>
      <c r="F196" s="151" t="s">
        <v>321</v>
      </c>
      <c r="G196" s="152" t="s">
        <v>150</v>
      </c>
      <c r="H196" s="153">
        <v>1</v>
      </c>
      <c r="I196" s="154"/>
      <c r="J196" s="155">
        <f t="shared" si="10"/>
        <v>0</v>
      </c>
      <c r="K196" s="151"/>
      <c r="L196" s="31"/>
      <c r="M196" s="156"/>
      <c r="N196" s="157" t="s">
        <v>41</v>
      </c>
      <c r="O196" s="58"/>
      <c r="P196" s="158">
        <f t="shared" si="11"/>
        <v>0</v>
      </c>
      <c r="Q196" s="158">
        <v>0</v>
      </c>
      <c r="R196" s="158">
        <f t="shared" si="12"/>
        <v>0</v>
      </c>
      <c r="S196" s="158">
        <v>0</v>
      </c>
      <c r="T196" s="159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0" t="s">
        <v>205</v>
      </c>
      <c r="AT196" s="160" t="s">
        <v>125</v>
      </c>
      <c r="AU196" s="160" t="s">
        <v>131</v>
      </c>
      <c r="AY196" s="16" t="s">
        <v>122</v>
      </c>
      <c r="BE196" s="161">
        <f t="shared" si="14"/>
        <v>0</v>
      </c>
      <c r="BF196" s="161">
        <f t="shared" si="15"/>
        <v>0</v>
      </c>
      <c r="BG196" s="161">
        <f t="shared" si="16"/>
        <v>0</v>
      </c>
      <c r="BH196" s="161">
        <f t="shared" si="17"/>
        <v>0</v>
      </c>
      <c r="BI196" s="161">
        <f t="shared" si="18"/>
        <v>0</v>
      </c>
      <c r="BJ196" s="16" t="s">
        <v>131</v>
      </c>
      <c r="BK196" s="161">
        <f t="shared" si="19"/>
        <v>0</v>
      </c>
      <c r="BL196" s="16" t="s">
        <v>205</v>
      </c>
      <c r="BM196" s="160" t="s">
        <v>322</v>
      </c>
    </row>
    <row r="197" spans="1:65" s="34" customFormat="1" ht="24.1" customHeight="1">
      <c r="A197" s="30"/>
      <c r="B197" s="148"/>
      <c r="C197" s="149" t="s">
        <v>323</v>
      </c>
      <c r="D197" s="149" t="s">
        <v>125</v>
      </c>
      <c r="E197" s="150" t="s">
        <v>324</v>
      </c>
      <c r="F197" s="151" t="s">
        <v>325</v>
      </c>
      <c r="G197" s="152" t="s">
        <v>277</v>
      </c>
      <c r="H197" s="191"/>
      <c r="I197" s="154"/>
      <c r="J197" s="155">
        <f t="shared" si="10"/>
        <v>0</v>
      </c>
      <c r="K197" s="151" t="s">
        <v>129</v>
      </c>
      <c r="L197" s="31"/>
      <c r="M197" s="156"/>
      <c r="N197" s="157" t="s">
        <v>41</v>
      </c>
      <c r="O197" s="58"/>
      <c r="P197" s="158">
        <f t="shared" si="11"/>
        <v>0</v>
      </c>
      <c r="Q197" s="158">
        <v>0</v>
      </c>
      <c r="R197" s="158">
        <f t="shared" si="12"/>
        <v>0</v>
      </c>
      <c r="S197" s="158">
        <v>0</v>
      </c>
      <c r="T197" s="159">
        <f t="shared" si="1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0" t="s">
        <v>205</v>
      </c>
      <c r="AT197" s="160" t="s">
        <v>125</v>
      </c>
      <c r="AU197" s="160" t="s">
        <v>131</v>
      </c>
      <c r="AY197" s="16" t="s">
        <v>122</v>
      </c>
      <c r="BE197" s="161">
        <f t="shared" si="14"/>
        <v>0</v>
      </c>
      <c r="BF197" s="161">
        <f t="shared" si="15"/>
        <v>0</v>
      </c>
      <c r="BG197" s="161">
        <f t="shared" si="16"/>
        <v>0</v>
      </c>
      <c r="BH197" s="161">
        <f t="shared" si="17"/>
        <v>0</v>
      </c>
      <c r="BI197" s="161">
        <f t="shared" si="18"/>
        <v>0</v>
      </c>
      <c r="BJ197" s="16" t="s">
        <v>131</v>
      </c>
      <c r="BK197" s="161">
        <f t="shared" si="19"/>
        <v>0</v>
      </c>
      <c r="BL197" s="16" t="s">
        <v>205</v>
      </c>
      <c r="BM197" s="160" t="s">
        <v>326</v>
      </c>
    </row>
    <row r="198" spans="1:65" s="134" customFormat="1" ht="22.85" customHeight="1">
      <c r="B198" s="135"/>
      <c r="D198" s="136" t="s">
        <v>74</v>
      </c>
      <c r="E198" s="146" t="s">
        <v>327</v>
      </c>
      <c r="F198" s="146" t="s">
        <v>328</v>
      </c>
      <c r="I198" s="138"/>
      <c r="J198" s="147">
        <f>BK198</f>
        <v>0</v>
      </c>
      <c r="L198" s="135"/>
      <c r="M198" s="140"/>
      <c r="N198" s="141"/>
      <c r="O198" s="141"/>
      <c r="P198" s="142">
        <f>SUM(P199:P204)</f>
        <v>0</v>
      </c>
      <c r="Q198" s="141"/>
      <c r="R198" s="142">
        <f>SUM(R199:R204)</f>
        <v>4.4999999999999999E-4</v>
      </c>
      <c r="S198" s="141"/>
      <c r="T198" s="143">
        <f>SUM(T199:T204)</f>
        <v>2.9999999999999997E-4</v>
      </c>
      <c r="AR198" s="136" t="s">
        <v>131</v>
      </c>
      <c r="AT198" s="144" t="s">
        <v>74</v>
      </c>
      <c r="AU198" s="144" t="s">
        <v>80</v>
      </c>
      <c r="AY198" s="136" t="s">
        <v>122</v>
      </c>
      <c r="BK198" s="145">
        <f>SUM(BK199:BK204)</f>
        <v>0</v>
      </c>
    </row>
    <row r="199" spans="1:65" s="34" customFormat="1" ht="16.5" customHeight="1">
      <c r="A199" s="30"/>
      <c r="B199" s="148"/>
      <c r="C199" s="149" t="s">
        <v>329</v>
      </c>
      <c r="D199" s="149" t="s">
        <v>125</v>
      </c>
      <c r="E199" s="150" t="s">
        <v>330</v>
      </c>
      <c r="F199" s="151" t="s">
        <v>331</v>
      </c>
      <c r="G199" s="152" t="s">
        <v>150</v>
      </c>
      <c r="H199" s="153">
        <v>1</v>
      </c>
      <c r="I199" s="154"/>
      <c r="J199" s="155">
        <f t="shared" ref="J199:J204" si="20">ROUND(I199*H199,2)</f>
        <v>0</v>
      </c>
      <c r="K199" s="151" t="s">
        <v>129</v>
      </c>
      <c r="L199" s="31"/>
      <c r="M199" s="156"/>
      <c r="N199" s="157" t="s">
        <v>41</v>
      </c>
      <c r="O199" s="58"/>
      <c r="P199" s="158">
        <f t="shared" ref="P199:P204" si="21">O199*H199</f>
        <v>0</v>
      </c>
      <c r="Q199" s="158">
        <v>0</v>
      </c>
      <c r="R199" s="158">
        <f t="shared" ref="R199:R204" si="22">Q199*H199</f>
        <v>0</v>
      </c>
      <c r="S199" s="158">
        <v>0</v>
      </c>
      <c r="T199" s="159">
        <f t="shared" ref="T199:T204" si="23"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0" t="s">
        <v>205</v>
      </c>
      <c r="AT199" s="160" t="s">
        <v>125</v>
      </c>
      <c r="AU199" s="160" t="s">
        <v>131</v>
      </c>
      <c r="AY199" s="16" t="s">
        <v>122</v>
      </c>
      <c r="BE199" s="161">
        <f t="shared" ref="BE199:BE204" si="24">IF(N199="základní",J199,0)</f>
        <v>0</v>
      </c>
      <c r="BF199" s="161">
        <f t="shared" ref="BF199:BF204" si="25">IF(N199="snížená",J199,0)</f>
        <v>0</v>
      </c>
      <c r="BG199" s="161">
        <f t="shared" ref="BG199:BG204" si="26">IF(N199="zákl. přenesená",J199,0)</f>
        <v>0</v>
      </c>
      <c r="BH199" s="161">
        <f t="shared" ref="BH199:BH204" si="27">IF(N199="sníž. přenesená",J199,0)</f>
        <v>0</v>
      </c>
      <c r="BI199" s="161">
        <f t="shared" ref="BI199:BI204" si="28">IF(N199="nulová",J199,0)</f>
        <v>0</v>
      </c>
      <c r="BJ199" s="16" t="s">
        <v>131</v>
      </c>
      <c r="BK199" s="161">
        <f t="shared" ref="BK199:BK204" si="29">ROUND(I199*H199,2)</f>
        <v>0</v>
      </c>
      <c r="BL199" s="16" t="s">
        <v>205</v>
      </c>
      <c r="BM199" s="160" t="s">
        <v>332</v>
      </c>
    </row>
    <row r="200" spans="1:65" s="34" customFormat="1" ht="24.1" customHeight="1">
      <c r="A200" s="30"/>
      <c r="B200" s="148"/>
      <c r="C200" s="149" t="s">
        <v>333</v>
      </c>
      <c r="D200" s="149" t="s">
        <v>125</v>
      </c>
      <c r="E200" s="150" t="s">
        <v>334</v>
      </c>
      <c r="F200" s="151" t="s">
        <v>335</v>
      </c>
      <c r="G200" s="152" t="s">
        <v>150</v>
      </c>
      <c r="H200" s="153">
        <v>1</v>
      </c>
      <c r="I200" s="154"/>
      <c r="J200" s="155">
        <f t="shared" si="20"/>
        <v>0</v>
      </c>
      <c r="K200" s="151" t="s">
        <v>129</v>
      </c>
      <c r="L200" s="31"/>
      <c r="M200" s="156"/>
      <c r="N200" s="157" t="s">
        <v>41</v>
      </c>
      <c r="O200" s="58"/>
      <c r="P200" s="158">
        <f t="shared" si="21"/>
        <v>0</v>
      </c>
      <c r="Q200" s="158">
        <v>0</v>
      </c>
      <c r="R200" s="158">
        <f t="shared" si="22"/>
        <v>0</v>
      </c>
      <c r="S200" s="158">
        <v>0</v>
      </c>
      <c r="T200" s="159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0" t="s">
        <v>205</v>
      </c>
      <c r="AT200" s="160" t="s">
        <v>125</v>
      </c>
      <c r="AU200" s="160" t="s">
        <v>131</v>
      </c>
      <c r="AY200" s="16" t="s">
        <v>122</v>
      </c>
      <c r="BE200" s="161">
        <f t="shared" si="24"/>
        <v>0</v>
      </c>
      <c r="BF200" s="161">
        <f t="shared" si="25"/>
        <v>0</v>
      </c>
      <c r="BG200" s="161">
        <f t="shared" si="26"/>
        <v>0</v>
      </c>
      <c r="BH200" s="161">
        <f t="shared" si="27"/>
        <v>0</v>
      </c>
      <c r="BI200" s="161">
        <f t="shared" si="28"/>
        <v>0</v>
      </c>
      <c r="BJ200" s="16" t="s">
        <v>131</v>
      </c>
      <c r="BK200" s="161">
        <f t="shared" si="29"/>
        <v>0</v>
      </c>
      <c r="BL200" s="16" t="s">
        <v>205</v>
      </c>
      <c r="BM200" s="160" t="s">
        <v>336</v>
      </c>
    </row>
    <row r="201" spans="1:65" s="34" customFormat="1" ht="16.5" customHeight="1">
      <c r="A201" s="30"/>
      <c r="B201" s="148"/>
      <c r="C201" s="181" t="s">
        <v>337</v>
      </c>
      <c r="D201" s="181" t="s">
        <v>238</v>
      </c>
      <c r="E201" s="182" t="s">
        <v>338</v>
      </c>
      <c r="F201" s="183" t="s">
        <v>339</v>
      </c>
      <c r="G201" s="184" t="s">
        <v>150</v>
      </c>
      <c r="H201" s="185">
        <v>1</v>
      </c>
      <c r="I201" s="186"/>
      <c r="J201" s="187">
        <f t="shared" si="20"/>
        <v>0</v>
      </c>
      <c r="K201" s="151" t="s">
        <v>129</v>
      </c>
      <c r="L201" s="188"/>
      <c r="M201" s="189"/>
      <c r="N201" s="190" t="s">
        <v>41</v>
      </c>
      <c r="O201" s="58"/>
      <c r="P201" s="158">
        <f t="shared" si="21"/>
        <v>0</v>
      </c>
      <c r="Q201" s="158">
        <v>4.4999999999999999E-4</v>
      </c>
      <c r="R201" s="158">
        <f t="shared" si="22"/>
        <v>4.4999999999999999E-4</v>
      </c>
      <c r="S201" s="158">
        <v>0</v>
      </c>
      <c r="T201" s="159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0" t="s">
        <v>241</v>
      </c>
      <c r="AT201" s="160" t="s">
        <v>238</v>
      </c>
      <c r="AU201" s="160" t="s">
        <v>131</v>
      </c>
      <c r="AY201" s="16" t="s">
        <v>122</v>
      </c>
      <c r="BE201" s="161">
        <f t="shared" si="24"/>
        <v>0</v>
      </c>
      <c r="BF201" s="161">
        <f t="shared" si="25"/>
        <v>0</v>
      </c>
      <c r="BG201" s="161">
        <f t="shared" si="26"/>
        <v>0</v>
      </c>
      <c r="BH201" s="161">
        <f t="shared" si="27"/>
        <v>0</v>
      </c>
      <c r="BI201" s="161">
        <f t="shared" si="28"/>
        <v>0</v>
      </c>
      <c r="BJ201" s="16" t="s">
        <v>131</v>
      </c>
      <c r="BK201" s="161">
        <f t="shared" si="29"/>
        <v>0</v>
      </c>
      <c r="BL201" s="16" t="s">
        <v>205</v>
      </c>
      <c r="BM201" s="160" t="s">
        <v>340</v>
      </c>
    </row>
    <row r="202" spans="1:65" s="34" customFormat="1" ht="21.75" customHeight="1">
      <c r="A202" s="30"/>
      <c r="B202" s="148"/>
      <c r="C202" s="149" t="s">
        <v>341</v>
      </c>
      <c r="D202" s="149" t="s">
        <v>125</v>
      </c>
      <c r="E202" s="150" t="s">
        <v>342</v>
      </c>
      <c r="F202" s="151" t="s">
        <v>343</v>
      </c>
      <c r="G202" s="152" t="s">
        <v>150</v>
      </c>
      <c r="H202" s="153">
        <v>1</v>
      </c>
      <c r="I202" s="154"/>
      <c r="J202" s="155">
        <f t="shared" si="20"/>
        <v>0</v>
      </c>
      <c r="K202" s="151" t="s">
        <v>129</v>
      </c>
      <c r="L202" s="31"/>
      <c r="M202" s="156"/>
      <c r="N202" s="157" t="s">
        <v>41</v>
      </c>
      <c r="O202" s="58"/>
      <c r="P202" s="158">
        <f t="shared" si="21"/>
        <v>0</v>
      </c>
      <c r="Q202" s="158">
        <v>0</v>
      </c>
      <c r="R202" s="158">
        <f t="shared" si="22"/>
        <v>0</v>
      </c>
      <c r="S202" s="158">
        <v>2.9999999999999997E-4</v>
      </c>
      <c r="T202" s="159">
        <f t="shared" si="23"/>
        <v>2.9999999999999997E-4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0" t="s">
        <v>205</v>
      </c>
      <c r="AT202" s="160" t="s">
        <v>125</v>
      </c>
      <c r="AU202" s="160" t="s">
        <v>131</v>
      </c>
      <c r="AY202" s="16" t="s">
        <v>122</v>
      </c>
      <c r="BE202" s="161">
        <f t="shared" si="24"/>
        <v>0</v>
      </c>
      <c r="BF202" s="161">
        <f t="shared" si="25"/>
        <v>0</v>
      </c>
      <c r="BG202" s="161">
        <f t="shared" si="26"/>
        <v>0</v>
      </c>
      <c r="BH202" s="161">
        <f t="shared" si="27"/>
        <v>0</v>
      </c>
      <c r="BI202" s="161">
        <f t="shared" si="28"/>
        <v>0</v>
      </c>
      <c r="BJ202" s="16" t="s">
        <v>131</v>
      </c>
      <c r="BK202" s="161">
        <f t="shared" si="29"/>
        <v>0</v>
      </c>
      <c r="BL202" s="16" t="s">
        <v>205</v>
      </c>
      <c r="BM202" s="160" t="s">
        <v>344</v>
      </c>
    </row>
    <row r="203" spans="1:65" s="34" customFormat="1" ht="16.5" customHeight="1">
      <c r="A203" s="30"/>
      <c r="B203" s="148"/>
      <c r="C203" s="149" t="s">
        <v>345</v>
      </c>
      <c r="D203" s="149" t="s">
        <v>125</v>
      </c>
      <c r="E203" s="150" t="s">
        <v>346</v>
      </c>
      <c r="F203" s="151" t="s">
        <v>347</v>
      </c>
      <c r="G203" s="152" t="s">
        <v>150</v>
      </c>
      <c r="H203" s="153">
        <v>2</v>
      </c>
      <c r="I203" s="154"/>
      <c r="J203" s="155">
        <f t="shared" si="20"/>
        <v>0</v>
      </c>
      <c r="K203" s="151"/>
      <c r="L203" s="31"/>
      <c r="M203" s="156"/>
      <c r="N203" s="157" t="s">
        <v>41</v>
      </c>
      <c r="O203" s="58"/>
      <c r="P203" s="158">
        <f t="shared" si="21"/>
        <v>0</v>
      </c>
      <c r="Q203" s="158">
        <v>0</v>
      </c>
      <c r="R203" s="158">
        <f t="shared" si="22"/>
        <v>0</v>
      </c>
      <c r="S203" s="158">
        <v>0</v>
      </c>
      <c r="T203" s="159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0" t="s">
        <v>205</v>
      </c>
      <c r="AT203" s="160" t="s">
        <v>125</v>
      </c>
      <c r="AU203" s="160" t="s">
        <v>131</v>
      </c>
      <c r="AY203" s="16" t="s">
        <v>122</v>
      </c>
      <c r="BE203" s="161">
        <f t="shared" si="24"/>
        <v>0</v>
      </c>
      <c r="BF203" s="161">
        <f t="shared" si="25"/>
        <v>0</v>
      </c>
      <c r="BG203" s="161">
        <f t="shared" si="26"/>
        <v>0</v>
      </c>
      <c r="BH203" s="161">
        <f t="shared" si="27"/>
        <v>0</v>
      </c>
      <c r="BI203" s="161">
        <f t="shared" si="28"/>
        <v>0</v>
      </c>
      <c r="BJ203" s="16" t="s">
        <v>131</v>
      </c>
      <c r="BK203" s="161">
        <f t="shared" si="29"/>
        <v>0</v>
      </c>
      <c r="BL203" s="16" t="s">
        <v>205</v>
      </c>
      <c r="BM203" s="160" t="s">
        <v>348</v>
      </c>
    </row>
    <row r="204" spans="1:65" s="34" customFormat="1" ht="24.1" customHeight="1">
      <c r="A204" s="30"/>
      <c r="B204" s="148"/>
      <c r="C204" s="149" t="s">
        <v>349</v>
      </c>
      <c r="D204" s="149" t="s">
        <v>125</v>
      </c>
      <c r="E204" s="150" t="s">
        <v>350</v>
      </c>
      <c r="F204" s="151" t="s">
        <v>351</v>
      </c>
      <c r="G204" s="152" t="s">
        <v>277</v>
      </c>
      <c r="H204" s="191"/>
      <c r="I204" s="154"/>
      <c r="J204" s="155">
        <f t="shared" si="20"/>
        <v>0</v>
      </c>
      <c r="K204" s="151" t="s">
        <v>129</v>
      </c>
      <c r="L204" s="31"/>
      <c r="M204" s="156"/>
      <c r="N204" s="157" t="s">
        <v>41</v>
      </c>
      <c r="O204" s="58"/>
      <c r="P204" s="158">
        <f t="shared" si="21"/>
        <v>0</v>
      </c>
      <c r="Q204" s="158">
        <v>0</v>
      </c>
      <c r="R204" s="158">
        <f t="shared" si="22"/>
        <v>0</v>
      </c>
      <c r="S204" s="158">
        <v>0</v>
      </c>
      <c r="T204" s="159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0" t="s">
        <v>205</v>
      </c>
      <c r="AT204" s="160" t="s">
        <v>125</v>
      </c>
      <c r="AU204" s="160" t="s">
        <v>131</v>
      </c>
      <c r="AY204" s="16" t="s">
        <v>122</v>
      </c>
      <c r="BE204" s="161">
        <f t="shared" si="24"/>
        <v>0</v>
      </c>
      <c r="BF204" s="161">
        <f t="shared" si="25"/>
        <v>0</v>
      </c>
      <c r="BG204" s="161">
        <f t="shared" si="26"/>
        <v>0</v>
      </c>
      <c r="BH204" s="161">
        <f t="shared" si="27"/>
        <v>0</v>
      </c>
      <c r="BI204" s="161">
        <f t="shared" si="28"/>
        <v>0</v>
      </c>
      <c r="BJ204" s="16" t="s">
        <v>131</v>
      </c>
      <c r="BK204" s="161">
        <f t="shared" si="29"/>
        <v>0</v>
      </c>
      <c r="BL204" s="16" t="s">
        <v>205</v>
      </c>
      <c r="BM204" s="160" t="s">
        <v>352</v>
      </c>
    </row>
    <row r="205" spans="1:65" s="134" customFormat="1" ht="22.85" customHeight="1">
      <c r="B205" s="135"/>
      <c r="D205" s="136" t="s">
        <v>74</v>
      </c>
      <c r="E205" s="146" t="s">
        <v>353</v>
      </c>
      <c r="F205" s="146" t="s">
        <v>354</v>
      </c>
      <c r="I205" s="138"/>
      <c r="J205" s="147">
        <f>BK205</f>
        <v>0</v>
      </c>
      <c r="L205" s="135"/>
      <c r="M205" s="140"/>
      <c r="N205" s="141"/>
      <c r="O205" s="141"/>
      <c r="P205" s="142">
        <f>SUM(P206:P214)</f>
        <v>0</v>
      </c>
      <c r="Q205" s="141"/>
      <c r="R205" s="142">
        <f>SUM(R206:R214)</f>
        <v>2.1000000000000001E-4</v>
      </c>
      <c r="S205" s="141"/>
      <c r="T205" s="143">
        <f>SUM(T206:T214)</f>
        <v>0</v>
      </c>
      <c r="AR205" s="136" t="s">
        <v>131</v>
      </c>
      <c r="AT205" s="144" t="s">
        <v>74</v>
      </c>
      <c r="AU205" s="144" t="s">
        <v>80</v>
      </c>
      <c r="AY205" s="136" t="s">
        <v>122</v>
      </c>
      <c r="BK205" s="145">
        <f>SUM(BK206:BK214)</f>
        <v>0</v>
      </c>
    </row>
    <row r="206" spans="1:65" s="34" customFormat="1" ht="16.5" customHeight="1">
      <c r="A206" s="30"/>
      <c r="B206" s="148"/>
      <c r="C206" s="149" t="s">
        <v>355</v>
      </c>
      <c r="D206" s="149" t="s">
        <v>125</v>
      </c>
      <c r="E206" s="150" t="s">
        <v>356</v>
      </c>
      <c r="F206" s="151" t="s">
        <v>357</v>
      </c>
      <c r="G206" s="152" t="s">
        <v>161</v>
      </c>
      <c r="H206" s="153">
        <v>1</v>
      </c>
      <c r="I206" s="154"/>
      <c r="J206" s="155">
        <f t="shared" ref="J206:J214" si="30">ROUND(I206*H206,2)</f>
        <v>0</v>
      </c>
      <c r="K206" s="151"/>
      <c r="L206" s="31"/>
      <c r="M206" s="156"/>
      <c r="N206" s="157" t="s">
        <v>41</v>
      </c>
      <c r="O206" s="58"/>
      <c r="P206" s="158">
        <f t="shared" ref="P206:P214" si="31">O206*H206</f>
        <v>0</v>
      </c>
      <c r="Q206" s="158">
        <v>0</v>
      </c>
      <c r="R206" s="158">
        <f t="shared" ref="R206:R214" si="32">Q206*H206</f>
        <v>0</v>
      </c>
      <c r="S206" s="158">
        <v>0</v>
      </c>
      <c r="T206" s="159">
        <f t="shared" ref="T206:T214" si="33"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0" t="s">
        <v>205</v>
      </c>
      <c r="AT206" s="160" t="s">
        <v>125</v>
      </c>
      <c r="AU206" s="160" t="s">
        <v>131</v>
      </c>
      <c r="AY206" s="16" t="s">
        <v>122</v>
      </c>
      <c r="BE206" s="161">
        <f t="shared" ref="BE206:BE214" si="34">IF(N206="základní",J206,0)</f>
        <v>0</v>
      </c>
      <c r="BF206" s="161">
        <f t="shared" ref="BF206:BF214" si="35">IF(N206="snížená",J206,0)</f>
        <v>0</v>
      </c>
      <c r="BG206" s="161">
        <f t="shared" ref="BG206:BG214" si="36">IF(N206="zákl. přenesená",J206,0)</f>
        <v>0</v>
      </c>
      <c r="BH206" s="161">
        <f t="shared" ref="BH206:BH214" si="37">IF(N206="sníž. přenesená",J206,0)</f>
        <v>0</v>
      </c>
      <c r="BI206" s="161">
        <f t="shared" ref="BI206:BI214" si="38">IF(N206="nulová",J206,0)</f>
        <v>0</v>
      </c>
      <c r="BJ206" s="16" t="s">
        <v>131</v>
      </c>
      <c r="BK206" s="161">
        <f t="shared" ref="BK206:BK214" si="39">ROUND(I206*H206,2)</f>
        <v>0</v>
      </c>
      <c r="BL206" s="16" t="s">
        <v>205</v>
      </c>
      <c r="BM206" s="160" t="s">
        <v>358</v>
      </c>
    </row>
    <row r="207" spans="1:65" s="34" customFormat="1" ht="44.35" customHeight="1">
      <c r="A207" s="30"/>
      <c r="B207" s="148"/>
      <c r="C207" s="149" t="s">
        <v>359</v>
      </c>
      <c r="D207" s="149" t="s">
        <v>125</v>
      </c>
      <c r="E207" s="150" t="s">
        <v>360</v>
      </c>
      <c r="F207" s="151" t="s">
        <v>361</v>
      </c>
      <c r="G207" s="152" t="s">
        <v>161</v>
      </c>
      <c r="H207" s="153">
        <v>1</v>
      </c>
      <c r="I207" s="154"/>
      <c r="J207" s="155">
        <f t="shared" si="30"/>
        <v>0</v>
      </c>
      <c r="K207" s="151"/>
      <c r="L207" s="31"/>
      <c r="M207" s="156"/>
      <c r="N207" s="157" t="s">
        <v>41</v>
      </c>
      <c r="O207" s="58"/>
      <c r="P207" s="158">
        <f t="shared" si="31"/>
        <v>0</v>
      </c>
      <c r="Q207" s="158">
        <v>0</v>
      </c>
      <c r="R207" s="158">
        <f t="shared" si="32"/>
        <v>0</v>
      </c>
      <c r="S207" s="158">
        <v>0</v>
      </c>
      <c r="T207" s="159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0" t="s">
        <v>205</v>
      </c>
      <c r="AT207" s="160" t="s">
        <v>125</v>
      </c>
      <c r="AU207" s="160" t="s">
        <v>131</v>
      </c>
      <c r="AY207" s="16" t="s">
        <v>122</v>
      </c>
      <c r="BE207" s="161">
        <f t="shared" si="34"/>
        <v>0</v>
      </c>
      <c r="BF207" s="161">
        <f t="shared" si="35"/>
        <v>0</v>
      </c>
      <c r="BG207" s="161">
        <f t="shared" si="36"/>
        <v>0</v>
      </c>
      <c r="BH207" s="161">
        <f t="shared" si="37"/>
        <v>0</v>
      </c>
      <c r="BI207" s="161">
        <f t="shared" si="38"/>
        <v>0</v>
      </c>
      <c r="BJ207" s="16" t="s">
        <v>131</v>
      </c>
      <c r="BK207" s="161">
        <f t="shared" si="39"/>
        <v>0</v>
      </c>
      <c r="BL207" s="16" t="s">
        <v>205</v>
      </c>
      <c r="BM207" s="160" t="s">
        <v>362</v>
      </c>
    </row>
    <row r="208" spans="1:65" s="34" customFormat="1" ht="24.1" customHeight="1">
      <c r="A208" s="30"/>
      <c r="B208" s="148"/>
      <c r="C208" s="149" t="s">
        <v>363</v>
      </c>
      <c r="D208" s="149" t="s">
        <v>125</v>
      </c>
      <c r="E208" s="150" t="s">
        <v>364</v>
      </c>
      <c r="F208" s="151" t="s">
        <v>365</v>
      </c>
      <c r="G208" s="152" t="s">
        <v>150</v>
      </c>
      <c r="H208" s="153">
        <v>1</v>
      </c>
      <c r="I208" s="154"/>
      <c r="J208" s="155">
        <f t="shared" si="30"/>
        <v>0</v>
      </c>
      <c r="K208" s="151" t="s">
        <v>129</v>
      </c>
      <c r="L208" s="31"/>
      <c r="M208" s="156"/>
      <c r="N208" s="157" t="s">
        <v>41</v>
      </c>
      <c r="O208" s="58"/>
      <c r="P208" s="158">
        <f t="shared" si="31"/>
        <v>0</v>
      </c>
      <c r="Q208" s="158">
        <v>0</v>
      </c>
      <c r="R208" s="158">
        <f t="shared" si="32"/>
        <v>0</v>
      </c>
      <c r="S208" s="158">
        <v>0</v>
      </c>
      <c r="T208" s="159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0" t="s">
        <v>205</v>
      </c>
      <c r="AT208" s="160" t="s">
        <v>125</v>
      </c>
      <c r="AU208" s="160" t="s">
        <v>131</v>
      </c>
      <c r="AY208" s="16" t="s">
        <v>122</v>
      </c>
      <c r="BE208" s="161">
        <f t="shared" si="34"/>
        <v>0</v>
      </c>
      <c r="BF208" s="161">
        <f t="shared" si="35"/>
        <v>0</v>
      </c>
      <c r="BG208" s="161">
        <f t="shared" si="36"/>
        <v>0</v>
      </c>
      <c r="BH208" s="161">
        <f t="shared" si="37"/>
        <v>0</v>
      </c>
      <c r="BI208" s="161">
        <f t="shared" si="38"/>
        <v>0</v>
      </c>
      <c r="BJ208" s="16" t="s">
        <v>131</v>
      </c>
      <c r="BK208" s="161">
        <f t="shared" si="39"/>
        <v>0</v>
      </c>
      <c r="BL208" s="16" t="s">
        <v>205</v>
      </c>
      <c r="BM208" s="160" t="s">
        <v>366</v>
      </c>
    </row>
    <row r="209" spans="1:65" s="34" customFormat="1" ht="24.1" customHeight="1">
      <c r="A209" s="30"/>
      <c r="B209" s="148"/>
      <c r="C209" s="149" t="s">
        <v>367</v>
      </c>
      <c r="D209" s="149" t="s">
        <v>125</v>
      </c>
      <c r="E209" s="150" t="s">
        <v>368</v>
      </c>
      <c r="F209" s="151" t="s">
        <v>369</v>
      </c>
      <c r="G209" s="152" t="s">
        <v>150</v>
      </c>
      <c r="H209" s="153">
        <v>1</v>
      </c>
      <c r="I209" s="154"/>
      <c r="J209" s="155">
        <f t="shared" si="30"/>
        <v>0</v>
      </c>
      <c r="K209" s="151" t="s">
        <v>129</v>
      </c>
      <c r="L209" s="31"/>
      <c r="M209" s="156"/>
      <c r="N209" s="157" t="s">
        <v>41</v>
      </c>
      <c r="O209" s="58"/>
      <c r="P209" s="158">
        <f t="shared" si="31"/>
        <v>0</v>
      </c>
      <c r="Q209" s="158">
        <v>2.1000000000000001E-4</v>
      </c>
      <c r="R209" s="158">
        <f t="shared" si="32"/>
        <v>2.1000000000000001E-4</v>
      </c>
      <c r="S209" s="158">
        <v>0</v>
      </c>
      <c r="T209" s="159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0" t="s">
        <v>205</v>
      </c>
      <c r="AT209" s="160" t="s">
        <v>125</v>
      </c>
      <c r="AU209" s="160" t="s">
        <v>131</v>
      </c>
      <c r="AY209" s="16" t="s">
        <v>122</v>
      </c>
      <c r="BE209" s="161">
        <f t="shared" si="34"/>
        <v>0</v>
      </c>
      <c r="BF209" s="161">
        <f t="shared" si="35"/>
        <v>0</v>
      </c>
      <c r="BG209" s="161">
        <f t="shared" si="36"/>
        <v>0</v>
      </c>
      <c r="BH209" s="161">
        <f t="shared" si="37"/>
        <v>0</v>
      </c>
      <c r="BI209" s="161">
        <f t="shared" si="38"/>
        <v>0</v>
      </c>
      <c r="BJ209" s="16" t="s">
        <v>131</v>
      </c>
      <c r="BK209" s="161">
        <f t="shared" si="39"/>
        <v>0</v>
      </c>
      <c r="BL209" s="16" t="s">
        <v>205</v>
      </c>
      <c r="BM209" s="160" t="s">
        <v>370</v>
      </c>
    </row>
    <row r="210" spans="1:65" s="34" customFormat="1" ht="16.5" customHeight="1">
      <c r="A210" s="30"/>
      <c r="B210" s="148"/>
      <c r="C210" s="149" t="s">
        <v>371</v>
      </c>
      <c r="D210" s="149" t="s">
        <v>125</v>
      </c>
      <c r="E210" s="150" t="s">
        <v>372</v>
      </c>
      <c r="F210" s="151" t="s">
        <v>373</v>
      </c>
      <c r="G210" s="152" t="s">
        <v>161</v>
      </c>
      <c r="H210" s="153">
        <v>2</v>
      </c>
      <c r="I210" s="154"/>
      <c r="J210" s="155">
        <f t="shared" si="30"/>
        <v>0</v>
      </c>
      <c r="K210" s="151"/>
      <c r="L210" s="31"/>
      <c r="M210" s="156"/>
      <c r="N210" s="157" t="s">
        <v>41</v>
      </c>
      <c r="O210" s="58"/>
      <c r="P210" s="158">
        <f t="shared" si="31"/>
        <v>0</v>
      </c>
      <c r="Q210" s="158">
        <v>0</v>
      </c>
      <c r="R210" s="158">
        <f t="shared" si="32"/>
        <v>0</v>
      </c>
      <c r="S210" s="158">
        <v>0</v>
      </c>
      <c r="T210" s="159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0" t="s">
        <v>205</v>
      </c>
      <c r="AT210" s="160" t="s">
        <v>125</v>
      </c>
      <c r="AU210" s="160" t="s">
        <v>131</v>
      </c>
      <c r="AY210" s="16" t="s">
        <v>122</v>
      </c>
      <c r="BE210" s="161">
        <f t="shared" si="34"/>
        <v>0</v>
      </c>
      <c r="BF210" s="161">
        <f t="shared" si="35"/>
        <v>0</v>
      </c>
      <c r="BG210" s="161">
        <f t="shared" si="36"/>
        <v>0</v>
      </c>
      <c r="BH210" s="161">
        <f t="shared" si="37"/>
        <v>0</v>
      </c>
      <c r="BI210" s="161">
        <f t="shared" si="38"/>
        <v>0</v>
      </c>
      <c r="BJ210" s="16" t="s">
        <v>131</v>
      </c>
      <c r="BK210" s="161">
        <f t="shared" si="39"/>
        <v>0</v>
      </c>
      <c r="BL210" s="16" t="s">
        <v>205</v>
      </c>
      <c r="BM210" s="160" t="s">
        <v>374</v>
      </c>
    </row>
    <row r="211" spans="1:65" s="34" customFormat="1" ht="32.950000000000003" customHeight="1">
      <c r="A211" s="30"/>
      <c r="B211" s="148"/>
      <c r="C211" s="149" t="s">
        <v>375</v>
      </c>
      <c r="D211" s="149" t="s">
        <v>125</v>
      </c>
      <c r="E211" s="150" t="s">
        <v>376</v>
      </c>
      <c r="F211" s="151" t="s">
        <v>377</v>
      </c>
      <c r="G211" s="152" t="s">
        <v>161</v>
      </c>
      <c r="H211" s="153">
        <v>2</v>
      </c>
      <c r="I211" s="154"/>
      <c r="J211" s="155">
        <f t="shared" si="30"/>
        <v>0</v>
      </c>
      <c r="K211" s="151"/>
      <c r="L211" s="31"/>
      <c r="M211" s="156"/>
      <c r="N211" s="157" t="s">
        <v>41</v>
      </c>
      <c r="O211" s="58"/>
      <c r="P211" s="158">
        <f t="shared" si="31"/>
        <v>0</v>
      </c>
      <c r="Q211" s="158">
        <v>0</v>
      </c>
      <c r="R211" s="158">
        <f t="shared" si="32"/>
        <v>0</v>
      </c>
      <c r="S211" s="158">
        <v>0</v>
      </c>
      <c r="T211" s="159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0" t="s">
        <v>205</v>
      </c>
      <c r="AT211" s="160" t="s">
        <v>125</v>
      </c>
      <c r="AU211" s="160" t="s">
        <v>131</v>
      </c>
      <c r="AY211" s="16" t="s">
        <v>122</v>
      </c>
      <c r="BE211" s="161">
        <f t="shared" si="34"/>
        <v>0</v>
      </c>
      <c r="BF211" s="161">
        <f t="shared" si="35"/>
        <v>0</v>
      </c>
      <c r="BG211" s="161">
        <f t="shared" si="36"/>
        <v>0</v>
      </c>
      <c r="BH211" s="161">
        <f t="shared" si="37"/>
        <v>0</v>
      </c>
      <c r="BI211" s="161">
        <f t="shared" si="38"/>
        <v>0</v>
      </c>
      <c r="BJ211" s="16" t="s">
        <v>131</v>
      </c>
      <c r="BK211" s="161">
        <f t="shared" si="39"/>
        <v>0</v>
      </c>
      <c r="BL211" s="16" t="s">
        <v>205</v>
      </c>
      <c r="BM211" s="160" t="s">
        <v>378</v>
      </c>
    </row>
    <row r="212" spans="1:65" s="34" customFormat="1" ht="24.1" customHeight="1">
      <c r="A212" s="30"/>
      <c r="B212" s="148"/>
      <c r="C212" s="149" t="s">
        <v>379</v>
      </c>
      <c r="D212" s="149" t="s">
        <v>125</v>
      </c>
      <c r="E212" s="150" t="s">
        <v>380</v>
      </c>
      <c r="F212" s="151" t="s">
        <v>381</v>
      </c>
      <c r="G212" s="152" t="s">
        <v>161</v>
      </c>
      <c r="H212" s="153">
        <v>1</v>
      </c>
      <c r="I212" s="154"/>
      <c r="J212" s="155">
        <f t="shared" si="30"/>
        <v>0</v>
      </c>
      <c r="K212" s="151"/>
      <c r="L212" s="31"/>
      <c r="M212" s="156"/>
      <c r="N212" s="157" t="s">
        <v>41</v>
      </c>
      <c r="O212" s="58"/>
      <c r="P212" s="158">
        <f t="shared" si="31"/>
        <v>0</v>
      </c>
      <c r="Q212" s="158">
        <v>0</v>
      </c>
      <c r="R212" s="158">
        <f t="shared" si="32"/>
        <v>0</v>
      </c>
      <c r="S212" s="158">
        <v>0</v>
      </c>
      <c r="T212" s="159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0" t="s">
        <v>205</v>
      </c>
      <c r="AT212" s="160" t="s">
        <v>125</v>
      </c>
      <c r="AU212" s="160" t="s">
        <v>131</v>
      </c>
      <c r="AY212" s="16" t="s">
        <v>122</v>
      </c>
      <c r="BE212" s="161">
        <f t="shared" si="34"/>
        <v>0</v>
      </c>
      <c r="BF212" s="161">
        <f t="shared" si="35"/>
        <v>0</v>
      </c>
      <c r="BG212" s="161">
        <f t="shared" si="36"/>
        <v>0</v>
      </c>
      <c r="BH212" s="161">
        <f t="shared" si="37"/>
        <v>0</v>
      </c>
      <c r="BI212" s="161">
        <f t="shared" si="38"/>
        <v>0</v>
      </c>
      <c r="BJ212" s="16" t="s">
        <v>131</v>
      </c>
      <c r="BK212" s="161">
        <f t="shared" si="39"/>
        <v>0</v>
      </c>
      <c r="BL212" s="16" t="s">
        <v>205</v>
      </c>
      <c r="BM212" s="160" t="s">
        <v>382</v>
      </c>
    </row>
    <row r="213" spans="1:65" s="34" customFormat="1" ht="16.5" customHeight="1">
      <c r="A213" s="30"/>
      <c r="B213" s="148"/>
      <c r="C213" s="149" t="s">
        <v>383</v>
      </c>
      <c r="D213" s="149" t="s">
        <v>125</v>
      </c>
      <c r="E213" s="150" t="s">
        <v>384</v>
      </c>
      <c r="F213" s="151" t="s">
        <v>385</v>
      </c>
      <c r="G213" s="152" t="s">
        <v>161</v>
      </c>
      <c r="H213" s="153">
        <v>3</v>
      </c>
      <c r="I213" s="154"/>
      <c r="J213" s="155">
        <f t="shared" si="30"/>
        <v>0</v>
      </c>
      <c r="K213" s="151"/>
      <c r="L213" s="31"/>
      <c r="M213" s="156"/>
      <c r="N213" s="157" t="s">
        <v>41</v>
      </c>
      <c r="O213" s="58"/>
      <c r="P213" s="158">
        <f t="shared" si="31"/>
        <v>0</v>
      </c>
      <c r="Q213" s="158">
        <v>0</v>
      </c>
      <c r="R213" s="158">
        <f t="shared" si="32"/>
        <v>0</v>
      </c>
      <c r="S213" s="158">
        <v>0</v>
      </c>
      <c r="T213" s="159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0" t="s">
        <v>205</v>
      </c>
      <c r="AT213" s="160" t="s">
        <v>125</v>
      </c>
      <c r="AU213" s="160" t="s">
        <v>131</v>
      </c>
      <c r="AY213" s="16" t="s">
        <v>122</v>
      </c>
      <c r="BE213" s="161">
        <f t="shared" si="34"/>
        <v>0</v>
      </c>
      <c r="BF213" s="161">
        <f t="shared" si="35"/>
        <v>0</v>
      </c>
      <c r="BG213" s="161">
        <f t="shared" si="36"/>
        <v>0</v>
      </c>
      <c r="BH213" s="161">
        <f t="shared" si="37"/>
        <v>0</v>
      </c>
      <c r="BI213" s="161">
        <f t="shared" si="38"/>
        <v>0</v>
      </c>
      <c r="BJ213" s="16" t="s">
        <v>131</v>
      </c>
      <c r="BK213" s="161">
        <f t="shared" si="39"/>
        <v>0</v>
      </c>
      <c r="BL213" s="16" t="s">
        <v>205</v>
      </c>
      <c r="BM213" s="160" t="s">
        <v>386</v>
      </c>
    </row>
    <row r="214" spans="1:65" s="34" customFormat="1" ht="24.1" customHeight="1">
      <c r="A214" s="30"/>
      <c r="B214" s="148"/>
      <c r="C214" s="149" t="s">
        <v>387</v>
      </c>
      <c r="D214" s="149" t="s">
        <v>125</v>
      </c>
      <c r="E214" s="150" t="s">
        <v>388</v>
      </c>
      <c r="F214" s="151" t="s">
        <v>389</v>
      </c>
      <c r="G214" s="152" t="s">
        <v>277</v>
      </c>
      <c r="H214" s="191"/>
      <c r="I214" s="154"/>
      <c r="J214" s="155">
        <f t="shared" si="30"/>
        <v>0</v>
      </c>
      <c r="K214" s="151" t="s">
        <v>129</v>
      </c>
      <c r="L214" s="31"/>
      <c r="M214" s="156"/>
      <c r="N214" s="157" t="s">
        <v>41</v>
      </c>
      <c r="O214" s="58"/>
      <c r="P214" s="158">
        <f t="shared" si="31"/>
        <v>0</v>
      </c>
      <c r="Q214" s="158">
        <v>0</v>
      </c>
      <c r="R214" s="158">
        <f t="shared" si="32"/>
        <v>0</v>
      </c>
      <c r="S214" s="158">
        <v>0</v>
      </c>
      <c r="T214" s="159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0" t="s">
        <v>205</v>
      </c>
      <c r="AT214" s="160" t="s">
        <v>125</v>
      </c>
      <c r="AU214" s="160" t="s">
        <v>131</v>
      </c>
      <c r="AY214" s="16" t="s">
        <v>122</v>
      </c>
      <c r="BE214" s="161">
        <f t="shared" si="34"/>
        <v>0</v>
      </c>
      <c r="BF214" s="161">
        <f t="shared" si="35"/>
        <v>0</v>
      </c>
      <c r="BG214" s="161">
        <f t="shared" si="36"/>
        <v>0</v>
      </c>
      <c r="BH214" s="161">
        <f t="shared" si="37"/>
        <v>0</v>
      </c>
      <c r="BI214" s="161">
        <f t="shared" si="38"/>
        <v>0</v>
      </c>
      <c r="BJ214" s="16" t="s">
        <v>131</v>
      </c>
      <c r="BK214" s="161">
        <f t="shared" si="39"/>
        <v>0</v>
      </c>
      <c r="BL214" s="16" t="s">
        <v>205</v>
      </c>
      <c r="BM214" s="160" t="s">
        <v>390</v>
      </c>
    </row>
    <row r="215" spans="1:65" s="134" customFormat="1" ht="22.85" customHeight="1">
      <c r="B215" s="135"/>
      <c r="D215" s="136" t="s">
        <v>74</v>
      </c>
      <c r="E215" s="146" t="s">
        <v>391</v>
      </c>
      <c r="F215" s="146" t="s">
        <v>392</v>
      </c>
      <c r="I215" s="138"/>
      <c r="J215" s="147">
        <f>BK215</f>
        <v>0</v>
      </c>
      <c r="L215" s="135"/>
      <c r="M215" s="140"/>
      <c r="N215" s="141"/>
      <c r="O215" s="141"/>
      <c r="P215" s="142">
        <f>SUM(P216:P231)</f>
        <v>0</v>
      </c>
      <c r="Q215" s="141"/>
      <c r="R215" s="142">
        <f>SUM(R216:R231)</f>
        <v>0.22098040000000002</v>
      </c>
      <c r="S215" s="141"/>
      <c r="T215" s="143">
        <f>SUM(T216:T231)</f>
        <v>7.0875000000000007E-2</v>
      </c>
      <c r="AR215" s="136" t="s">
        <v>131</v>
      </c>
      <c r="AT215" s="144" t="s">
        <v>74</v>
      </c>
      <c r="AU215" s="144" t="s">
        <v>80</v>
      </c>
      <c r="AY215" s="136" t="s">
        <v>122</v>
      </c>
      <c r="BK215" s="145">
        <f>SUM(BK216:BK231)</f>
        <v>0</v>
      </c>
    </row>
    <row r="216" spans="1:65" s="34" customFormat="1" ht="24.1" customHeight="1">
      <c r="A216" s="30"/>
      <c r="B216" s="148"/>
      <c r="C216" s="149" t="s">
        <v>393</v>
      </c>
      <c r="D216" s="149" t="s">
        <v>125</v>
      </c>
      <c r="E216" s="150" t="s">
        <v>394</v>
      </c>
      <c r="F216" s="151" t="s">
        <v>395</v>
      </c>
      <c r="G216" s="152" t="s">
        <v>128</v>
      </c>
      <c r="H216" s="153">
        <v>28.35</v>
      </c>
      <c r="I216" s="154"/>
      <c r="J216" s="155">
        <f>ROUND(I216*H216,2)</f>
        <v>0</v>
      </c>
      <c r="K216" s="151" t="s">
        <v>129</v>
      </c>
      <c r="L216" s="31"/>
      <c r="M216" s="156"/>
      <c r="N216" s="157" t="s">
        <v>41</v>
      </c>
      <c r="O216" s="58"/>
      <c r="P216" s="158">
        <f>O216*H216</f>
        <v>0</v>
      </c>
      <c r="Q216" s="158">
        <v>0</v>
      </c>
      <c r="R216" s="158">
        <f>Q216*H216</f>
        <v>0</v>
      </c>
      <c r="S216" s="158">
        <v>0</v>
      </c>
      <c r="T216" s="159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0" t="s">
        <v>205</v>
      </c>
      <c r="AT216" s="160" t="s">
        <v>125</v>
      </c>
      <c r="AU216" s="160" t="s">
        <v>131</v>
      </c>
      <c r="AY216" s="16" t="s">
        <v>122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6" t="s">
        <v>131</v>
      </c>
      <c r="BK216" s="161">
        <f>ROUND(I216*H216,2)</f>
        <v>0</v>
      </c>
      <c r="BL216" s="16" t="s">
        <v>205</v>
      </c>
      <c r="BM216" s="160" t="s">
        <v>396</v>
      </c>
    </row>
    <row r="217" spans="1:65" s="34" customFormat="1" ht="16.5" customHeight="1">
      <c r="A217" s="30"/>
      <c r="B217" s="148"/>
      <c r="C217" s="149" t="s">
        <v>397</v>
      </c>
      <c r="D217" s="149" t="s">
        <v>125</v>
      </c>
      <c r="E217" s="150" t="s">
        <v>398</v>
      </c>
      <c r="F217" s="151" t="s">
        <v>399</v>
      </c>
      <c r="G217" s="152" t="s">
        <v>128</v>
      </c>
      <c r="H217" s="153">
        <v>28.35</v>
      </c>
      <c r="I217" s="154"/>
      <c r="J217" s="155">
        <f>ROUND(I217*H217,2)</f>
        <v>0</v>
      </c>
      <c r="K217" s="151" t="s">
        <v>129</v>
      </c>
      <c r="L217" s="31"/>
      <c r="M217" s="156"/>
      <c r="N217" s="157" t="s">
        <v>41</v>
      </c>
      <c r="O217" s="58"/>
      <c r="P217" s="158">
        <f>O217*H217</f>
        <v>0</v>
      </c>
      <c r="Q217" s="158">
        <v>0</v>
      </c>
      <c r="R217" s="158">
        <f>Q217*H217</f>
        <v>0</v>
      </c>
      <c r="S217" s="158">
        <v>0</v>
      </c>
      <c r="T217" s="159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0" t="s">
        <v>205</v>
      </c>
      <c r="AT217" s="160" t="s">
        <v>125</v>
      </c>
      <c r="AU217" s="160" t="s">
        <v>131</v>
      </c>
      <c r="AY217" s="16" t="s">
        <v>122</v>
      </c>
      <c r="BE217" s="161">
        <f>IF(N217="základní",J217,0)</f>
        <v>0</v>
      </c>
      <c r="BF217" s="161">
        <f>IF(N217="snížená",J217,0)</f>
        <v>0</v>
      </c>
      <c r="BG217" s="161">
        <f>IF(N217="zákl. přenesená",J217,0)</f>
        <v>0</v>
      </c>
      <c r="BH217" s="161">
        <f>IF(N217="sníž. přenesená",J217,0)</f>
        <v>0</v>
      </c>
      <c r="BI217" s="161">
        <f>IF(N217="nulová",J217,0)</f>
        <v>0</v>
      </c>
      <c r="BJ217" s="16" t="s">
        <v>131</v>
      </c>
      <c r="BK217" s="161">
        <f>ROUND(I217*H217,2)</f>
        <v>0</v>
      </c>
      <c r="BL217" s="16" t="s">
        <v>205</v>
      </c>
      <c r="BM217" s="160" t="s">
        <v>400</v>
      </c>
    </row>
    <row r="218" spans="1:65" s="162" customFormat="1" ht="10">
      <c r="B218" s="163"/>
      <c r="D218" s="164" t="s">
        <v>133</v>
      </c>
      <c r="E218" s="165"/>
      <c r="F218" s="166" t="s">
        <v>401</v>
      </c>
      <c r="H218" s="167">
        <v>28.35</v>
      </c>
      <c r="I218" s="168"/>
      <c r="L218" s="163"/>
      <c r="M218" s="169"/>
      <c r="N218" s="170"/>
      <c r="O218" s="170"/>
      <c r="P218" s="170"/>
      <c r="Q218" s="170"/>
      <c r="R218" s="170"/>
      <c r="S218" s="170"/>
      <c r="T218" s="171"/>
      <c r="AT218" s="165" t="s">
        <v>133</v>
      </c>
      <c r="AU218" s="165" t="s">
        <v>131</v>
      </c>
      <c r="AV218" s="162" t="s">
        <v>131</v>
      </c>
      <c r="AW218" s="162" t="s">
        <v>31</v>
      </c>
      <c r="AX218" s="162" t="s">
        <v>80</v>
      </c>
      <c r="AY218" s="165" t="s">
        <v>122</v>
      </c>
    </row>
    <row r="219" spans="1:65" s="34" customFormat="1" ht="24.1" customHeight="1">
      <c r="A219" s="30"/>
      <c r="B219" s="148"/>
      <c r="C219" s="149" t="s">
        <v>402</v>
      </c>
      <c r="D219" s="149" t="s">
        <v>125</v>
      </c>
      <c r="E219" s="150" t="s">
        <v>403</v>
      </c>
      <c r="F219" s="151" t="s">
        <v>404</v>
      </c>
      <c r="G219" s="152" t="s">
        <v>128</v>
      </c>
      <c r="H219" s="153">
        <v>28.35</v>
      </c>
      <c r="I219" s="154"/>
      <c r="J219" s="155">
        <f>ROUND(I219*H219,2)</f>
        <v>0</v>
      </c>
      <c r="K219" s="151" t="s">
        <v>129</v>
      </c>
      <c r="L219" s="31"/>
      <c r="M219" s="156"/>
      <c r="N219" s="157" t="s">
        <v>41</v>
      </c>
      <c r="O219" s="58"/>
      <c r="P219" s="158">
        <f>O219*H219</f>
        <v>0</v>
      </c>
      <c r="Q219" s="158">
        <v>3.0000000000000001E-5</v>
      </c>
      <c r="R219" s="158">
        <f>Q219*H219</f>
        <v>8.5050000000000002E-4</v>
      </c>
      <c r="S219" s="158">
        <v>0</v>
      </c>
      <c r="T219" s="159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0" t="s">
        <v>205</v>
      </c>
      <c r="AT219" s="160" t="s">
        <v>125</v>
      </c>
      <c r="AU219" s="160" t="s">
        <v>131</v>
      </c>
      <c r="AY219" s="16" t="s">
        <v>122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6" t="s">
        <v>131</v>
      </c>
      <c r="BK219" s="161">
        <f>ROUND(I219*H219,2)</f>
        <v>0</v>
      </c>
      <c r="BL219" s="16" t="s">
        <v>205</v>
      </c>
      <c r="BM219" s="160" t="s">
        <v>405</v>
      </c>
    </row>
    <row r="220" spans="1:65" s="34" customFormat="1" ht="32.950000000000003" customHeight="1">
      <c r="A220" s="30"/>
      <c r="B220" s="148"/>
      <c r="C220" s="149" t="s">
        <v>406</v>
      </c>
      <c r="D220" s="149" t="s">
        <v>125</v>
      </c>
      <c r="E220" s="150" t="s">
        <v>407</v>
      </c>
      <c r="F220" s="151" t="s">
        <v>408</v>
      </c>
      <c r="G220" s="152" t="s">
        <v>128</v>
      </c>
      <c r="H220" s="153">
        <v>28.35</v>
      </c>
      <c r="I220" s="154"/>
      <c r="J220" s="155">
        <f>ROUND(I220*H220,2)</f>
        <v>0</v>
      </c>
      <c r="K220" s="151" t="s">
        <v>129</v>
      </c>
      <c r="L220" s="31"/>
      <c r="M220" s="156"/>
      <c r="N220" s="157" t="s">
        <v>41</v>
      </c>
      <c r="O220" s="58"/>
      <c r="P220" s="158">
        <f>O220*H220</f>
        <v>0</v>
      </c>
      <c r="Q220" s="158">
        <v>4.5500000000000002E-3</v>
      </c>
      <c r="R220" s="158">
        <f>Q220*H220</f>
        <v>0.12899250000000001</v>
      </c>
      <c r="S220" s="158">
        <v>0</v>
      </c>
      <c r="T220" s="159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0" t="s">
        <v>205</v>
      </c>
      <c r="AT220" s="160" t="s">
        <v>125</v>
      </c>
      <c r="AU220" s="160" t="s">
        <v>131</v>
      </c>
      <c r="AY220" s="16" t="s">
        <v>122</v>
      </c>
      <c r="BE220" s="161">
        <f>IF(N220="základní",J220,0)</f>
        <v>0</v>
      </c>
      <c r="BF220" s="161">
        <f>IF(N220="snížená",J220,0)</f>
        <v>0</v>
      </c>
      <c r="BG220" s="161">
        <f>IF(N220="zákl. přenesená",J220,0)</f>
        <v>0</v>
      </c>
      <c r="BH220" s="161">
        <f>IF(N220="sníž. přenesená",J220,0)</f>
        <v>0</v>
      </c>
      <c r="BI220" s="161">
        <f>IF(N220="nulová",J220,0)</f>
        <v>0</v>
      </c>
      <c r="BJ220" s="16" t="s">
        <v>131</v>
      </c>
      <c r="BK220" s="161">
        <f>ROUND(I220*H220,2)</f>
        <v>0</v>
      </c>
      <c r="BL220" s="16" t="s">
        <v>205</v>
      </c>
      <c r="BM220" s="160" t="s">
        <v>409</v>
      </c>
    </row>
    <row r="221" spans="1:65" s="34" customFormat="1" ht="21.75" customHeight="1">
      <c r="A221" s="30"/>
      <c r="B221" s="148"/>
      <c r="C221" s="149" t="s">
        <v>410</v>
      </c>
      <c r="D221" s="149" t="s">
        <v>125</v>
      </c>
      <c r="E221" s="150" t="s">
        <v>411</v>
      </c>
      <c r="F221" s="151" t="s">
        <v>412</v>
      </c>
      <c r="G221" s="152" t="s">
        <v>128</v>
      </c>
      <c r="H221" s="153">
        <v>28.35</v>
      </c>
      <c r="I221" s="154"/>
      <c r="J221" s="155">
        <f>ROUND(I221*H221,2)</f>
        <v>0</v>
      </c>
      <c r="K221" s="151" t="s">
        <v>129</v>
      </c>
      <c r="L221" s="31"/>
      <c r="M221" s="156"/>
      <c r="N221" s="157" t="s">
        <v>41</v>
      </c>
      <c r="O221" s="58"/>
      <c r="P221" s="158">
        <f>O221*H221</f>
        <v>0</v>
      </c>
      <c r="Q221" s="158">
        <v>0</v>
      </c>
      <c r="R221" s="158">
        <f>Q221*H221</f>
        <v>0</v>
      </c>
      <c r="S221" s="158">
        <v>2.5000000000000001E-3</v>
      </c>
      <c r="T221" s="159">
        <f>S221*H221</f>
        <v>7.0875000000000007E-2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0" t="s">
        <v>205</v>
      </c>
      <c r="AT221" s="160" t="s">
        <v>125</v>
      </c>
      <c r="AU221" s="160" t="s">
        <v>131</v>
      </c>
      <c r="AY221" s="16" t="s">
        <v>122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6" t="s">
        <v>131</v>
      </c>
      <c r="BK221" s="161">
        <f>ROUND(I221*H221,2)</f>
        <v>0</v>
      </c>
      <c r="BL221" s="16" t="s">
        <v>205</v>
      </c>
      <c r="BM221" s="160" t="s">
        <v>413</v>
      </c>
    </row>
    <row r="222" spans="1:65" s="162" customFormat="1" ht="10">
      <c r="B222" s="163"/>
      <c r="D222" s="164" t="s">
        <v>133</v>
      </c>
      <c r="E222" s="165"/>
      <c r="F222" s="166" t="s">
        <v>414</v>
      </c>
      <c r="H222" s="167">
        <v>21.65</v>
      </c>
      <c r="I222" s="168"/>
      <c r="L222" s="163"/>
      <c r="M222" s="169"/>
      <c r="N222" s="170"/>
      <c r="O222" s="170"/>
      <c r="P222" s="170"/>
      <c r="Q222" s="170"/>
      <c r="R222" s="170"/>
      <c r="S222" s="170"/>
      <c r="T222" s="171"/>
      <c r="AT222" s="165" t="s">
        <v>133</v>
      </c>
      <c r="AU222" s="165" t="s">
        <v>131</v>
      </c>
      <c r="AV222" s="162" t="s">
        <v>131</v>
      </c>
      <c r="AW222" s="162" t="s">
        <v>31</v>
      </c>
      <c r="AX222" s="162" t="s">
        <v>75</v>
      </c>
      <c r="AY222" s="165" t="s">
        <v>122</v>
      </c>
    </row>
    <row r="223" spans="1:65" s="162" customFormat="1" ht="10">
      <c r="B223" s="163"/>
      <c r="D223" s="164" t="s">
        <v>133</v>
      </c>
      <c r="E223" s="165"/>
      <c r="F223" s="166" t="s">
        <v>415</v>
      </c>
      <c r="H223" s="167">
        <v>6.7</v>
      </c>
      <c r="I223" s="168"/>
      <c r="L223" s="163"/>
      <c r="M223" s="169"/>
      <c r="N223" s="170"/>
      <c r="O223" s="170"/>
      <c r="P223" s="170"/>
      <c r="Q223" s="170"/>
      <c r="R223" s="170"/>
      <c r="S223" s="170"/>
      <c r="T223" s="171"/>
      <c r="AT223" s="165" t="s">
        <v>133</v>
      </c>
      <c r="AU223" s="165" t="s">
        <v>131</v>
      </c>
      <c r="AV223" s="162" t="s">
        <v>131</v>
      </c>
      <c r="AW223" s="162" t="s">
        <v>31</v>
      </c>
      <c r="AX223" s="162" t="s">
        <v>75</v>
      </c>
      <c r="AY223" s="165" t="s">
        <v>122</v>
      </c>
    </row>
    <row r="224" spans="1:65" s="172" customFormat="1" ht="10">
      <c r="B224" s="173"/>
      <c r="D224" s="164" t="s">
        <v>133</v>
      </c>
      <c r="E224" s="174"/>
      <c r="F224" s="175" t="s">
        <v>142</v>
      </c>
      <c r="H224" s="176">
        <v>28.35</v>
      </c>
      <c r="I224" s="177"/>
      <c r="L224" s="173"/>
      <c r="M224" s="178"/>
      <c r="N224" s="179"/>
      <c r="O224" s="179"/>
      <c r="P224" s="179"/>
      <c r="Q224" s="179"/>
      <c r="R224" s="179"/>
      <c r="S224" s="179"/>
      <c r="T224" s="180"/>
      <c r="AT224" s="174" t="s">
        <v>133</v>
      </c>
      <c r="AU224" s="174" t="s">
        <v>131</v>
      </c>
      <c r="AV224" s="172" t="s">
        <v>130</v>
      </c>
      <c r="AW224" s="172" t="s">
        <v>31</v>
      </c>
      <c r="AX224" s="172" t="s">
        <v>80</v>
      </c>
      <c r="AY224" s="174" t="s">
        <v>122</v>
      </c>
    </row>
    <row r="225" spans="1:65" s="34" customFormat="1" ht="16.5" customHeight="1">
      <c r="A225" s="30"/>
      <c r="B225" s="148"/>
      <c r="C225" s="149" t="s">
        <v>416</v>
      </c>
      <c r="D225" s="149" t="s">
        <v>125</v>
      </c>
      <c r="E225" s="150" t="s">
        <v>417</v>
      </c>
      <c r="F225" s="151" t="s">
        <v>418</v>
      </c>
      <c r="G225" s="152" t="s">
        <v>128</v>
      </c>
      <c r="H225" s="153">
        <v>28.35</v>
      </c>
      <c r="I225" s="154"/>
      <c r="J225" s="155">
        <f>ROUND(I225*H225,2)</f>
        <v>0</v>
      </c>
      <c r="K225" s="151" t="s">
        <v>129</v>
      </c>
      <c r="L225" s="31"/>
      <c r="M225" s="156"/>
      <c r="N225" s="157" t="s">
        <v>41</v>
      </c>
      <c r="O225" s="58"/>
      <c r="P225" s="158">
        <f>O225*H225</f>
        <v>0</v>
      </c>
      <c r="Q225" s="158">
        <v>2.9999999999999997E-4</v>
      </c>
      <c r="R225" s="158">
        <f>Q225*H225</f>
        <v>8.5050000000000004E-3</v>
      </c>
      <c r="S225" s="158">
        <v>0</v>
      </c>
      <c r="T225" s="15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0" t="s">
        <v>205</v>
      </c>
      <c r="AT225" s="160" t="s">
        <v>125</v>
      </c>
      <c r="AU225" s="160" t="s">
        <v>131</v>
      </c>
      <c r="AY225" s="16" t="s">
        <v>122</v>
      </c>
      <c r="BE225" s="161">
        <f>IF(N225="základní",J225,0)</f>
        <v>0</v>
      </c>
      <c r="BF225" s="161">
        <f>IF(N225="snížená",J225,0)</f>
        <v>0</v>
      </c>
      <c r="BG225" s="161">
        <f>IF(N225="zákl. přenesená",J225,0)</f>
        <v>0</v>
      </c>
      <c r="BH225" s="161">
        <f>IF(N225="sníž. přenesená",J225,0)</f>
        <v>0</v>
      </c>
      <c r="BI225" s="161">
        <f>IF(N225="nulová",J225,0)</f>
        <v>0</v>
      </c>
      <c r="BJ225" s="16" t="s">
        <v>131</v>
      </c>
      <c r="BK225" s="161">
        <f>ROUND(I225*H225,2)</f>
        <v>0</v>
      </c>
      <c r="BL225" s="16" t="s">
        <v>205</v>
      </c>
      <c r="BM225" s="160" t="s">
        <v>419</v>
      </c>
    </row>
    <row r="226" spans="1:65" s="34" customFormat="1" ht="16.5" customHeight="1">
      <c r="A226" s="30"/>
      <c r="B226" s="148"/>
      <c r="C226" s="181" t="s">
        <v>420</v>
      </c>
      <c r="D226" s="181" t="s">
        <v>238</v>
      </c>
      <c r="E226" s="182" t="s">
        <v>421</v>
      </c>
      <c r="F226" s="183" t="s">
        <v>422</v>
      </c>
      <c r="G226" s="184" t="s">
        <v>128</v>
      </c>
      <c r="H226" s="185">
        <v>31.184999999999999</v>
      </c>
      <c r="I226" s="186"/>
      <c r="J226" s="187">
        <f>ROUND(I226*H226,2)</f>
        <v>0</v>
      </c>
      <c r="K226" s="151" t="s">
        <v>129</v>
      </c>
      <c r="L226" s="188"/>
      <c r="M226" s="189"/>
      <c r="N226" s="190" t="s">
        <v>41</v>
      </c>
      <c r="O226" s="58"/>
      <c r="P226" s="158">
        <f>O226*H226</f>
        <v>0</v>
      </c>
      <c r="Q226" s="158">
        <v>2.64E-3</v>
      </c>
      <c r="R226" s="158">
        <f>Q226*H226</f>
        <v>8.2328399999999996E-2</v>
      </c>
      <c r="S226" s="158">
        <v>0</v>
      </c>
      <c r="T226" s="159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60" t="s">
        <v>241</v>
      </c>
      <c r="AT226" s="160" t="s">
        <v>238</v>
      </c>
      <c r="AU226" s="160" t="s">
        <v>131</v>
      </c>
      <c r="AY226" s="16" t="s">
        <v>122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6" t="s">
        <v>131</v>
      </c>
      <c r="BK226" s="161">
        <f>ROUND(I226*H226,2)</f>
        <v>0</v>
      </c>
      <c r="BL226" s="16" t="s">
        <v>205</v>
      </c>
      <c r="BM226" s="160" t="s">
        <v>423</v>
      </c>
    </row>
    <row r="227" spans="1:65" s="162" customFormat="1" ht="10">
      <c r="B227" s="163"/>
      <c r="D227" s="164" t="s">
        <v>133</v>
      </c>
      <c r="F227" s="166" t="s">
        <v>424</v>
      </c>
      <c r="H227" s="167">
        <v>31.184999999999999</v>
      </c>
      <c r="I227" s="168"/>
      <c r="L227" s="163"/>
      <c r="M227" s="169"/>
      <c r="N227" s="170"/>
      <c r="O227" s="170"/>
      <c r="P227" s="170"/>
      <c r="Q227" s="170"/>
      <c r="R227" s="170"/>
      <c r="S227" s="170"/>
      <c r="T227" s="171"/>
      <c r="AT227" s="165" t="s">
        <v>133</v>
      </c>
      <c r="AU227" s="165" t="s">
        <v>131</v>
      </c>
      <c r="AV227" s="162" t="s">
        <v>131</v>
      </c>
      <c r="AW227" s="162" t="s">
        <v>2</v>
      </c>
      <c r="AX227" s="162" t="s">
        <v>80</v>
      </c>
      <c r="AY227" s="165" t="s">
        <v>122</v>
      </c>
    </row>
    <row r="228" spans="1:65" s="34" customFormat="1" ht="24.1" customHeight="1">
      <c r="A228" s="30"/>
      <c r="B228" s="148"/>
      <c r="C228" s="149" t="s">
        <v>425</v>
      </c>
      <c r="D228" s="149" t="s">
        <v>125</v>
      </c>
      <c r="E228" s="150" t="s">
        <v>426</v>
      </c>
      <c r="F228" s="151" t="s">
        <v>427</v>
      </c>
      <c r="G228" s="152" t="s">
        <v>428</v>
      </c>
      <c r="H228" s="153">
        <v>6</v>
      </c>
      <c r="I228" s="154"/>
      <c r="J228" s="155">
        <f>ROUND(I228*H228,2)</f>
        <v>0</v>
      </c>
      <c r="K228" s="151"/>
      <c r="L228" s="31"/>
      <c r="M228" s="156"/>
      <c r="N228" s="157" t="s">
        <v>41</v>
      </c>
      <c r="O228" s="58"/>
      <c r="P228" s="158">
        <f>O228*H228</f>
        <v>0</v>
      </c>
      <c r="Q228" s="158">
        <v>0</v>
      </c>
      <c r="R228" s="158">
        <f>Q228*H228</f>
        <v>0</v>
      </c>
      <c r="S228" s="158">
        <v>0</v>
      </c>
      <c r="T228" s="15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0" t="s">
        <v>205</v>
      </c>
      <c r="AT228" s="160" t="s">
        <v>125</v>
      </c>
      <c r="AU228" s="160" t="s">
        <v>131</v>
      </c>
      <c r="AY228" s="16" t="s">
        <v>122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6" t="s">
        <v>131</v>
      </c>
      <c r="BK228" s="161">
        <f>ROUND(I228*H228,2)</f>
        <v>0</v>
      </c>
      <c r="BL228" s="16" t="s">
        <v>205</v>
      </c>
      <c r="BM228" s="160" t="s">
        <v>429</v>
      </c>
    </row>
    <row r="229" spans="1:65" s="34" customFormat="1" ht="16.5" customHeight="1">
      <c r="A229" s="30"/>
      <c r="B229" s="148"/>
      <c r="C229" s="149" t="s">
        <v>430</v>
      </c>
      <c r="D229" s="149" t="s">
        <v>125</v>
      </c>
      <c r="E229" s="150" t="s">
        <v>431</v>
      </c>
      <c r="F229" s="151" t="s">
        <v>432</v>
      </c>
      <c r="G229" s="152" t="s">
        <v>428</v>
      </c>
      <c r="H229" s="153">
        <v>30.4</v>
      </c>
      <c r="I229" s="154"/>
      <c r="J229" s="155">
        <f>ROUND(I229*H229,2)</f>
        <v>0</v>
      </c>
      <c r="K229" s="151"/>
      <c r="L229" s="31"/>
      <c r="M229" s="156"/>
      <c r="N229" s="157" t="s">
        <v>41</v>
      </c>
      <c r="O229" s="58"/>
      <c r="P229" s="158">
        <f>O229*H229</f>
        <v>0</v>
      </c>
      <c r="Q229" s="158">
        <v>1.0000000000000001E-5</v>
      </c>
      <c r="R229" s="158">
        <f>Q229*H229</f>
        <v>3.0400000000000002E-4</v>
      </c>
      <c r="S229" s="158">
        <v>0</v>
      </c>
      <c r="T229" s="159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0" t="s">
        <v>205</v>
      </c>
      <c r="AT229" s="160" t="s">
        <v>125</v>
      </c>
      <c r="AU229" s="160" t="s">
        <v>131</v>
      </c>
      <c r="AY229" s="16" t="s">
        <v>122</v>
      </c>
      <c r="BE229" s="161">
        <f>IF(N229="základní",J229,0)</f>
        <v>0</v>
      </c>
      <c r="BF229" s="161">
        <f>IF(N229="snížená",J229,0)</f>
        <v>0</v>
      </c>
      <c r="BG229" s="161">
        <f>IF(N229="zákl. přenesená",J229,0)</f>
        <v>0</v>
      </c>
      <c r="BH229" s="161">
        <f>IF(N229="sníž. přenesená",J229,0)</f>
        <v>0</v>
      </c>
      <c r="BI229" s="161">
        <f>IF(N229="nulová",J229,0)</f>
        <v>0</v>
      </c>
      <c r="BJ229" s="16" t="s">
        <v>131</v>
      </c>
      <c r="BK229" s="161">
        <f>ROUND(I229*H229,2)</f>
        <v>0</v>
      </c>
      <c r="BL229" s="16" t="s">
        <v>205</v>
      </c>
      <c r="BM229" s="160" t="s">
        <v>433</v>
      </c>
    </row>
    <row r="230" spans="1:65" s="162" customFormat="1" ht="10">
      <c r="B230" s="163"/>
      <c r="D230" s="164" t="s">
        <v>133</v>
      </c>
      <c r="E230" s="165"/>
      <c r="F230" s="166" t="s">
        <v>434</v>
      </c>
      <c r="H230" s="167">
        <v>30.4</v>
      </c>
      <c r="I230" s="168"/>
      <c r="L230" s="163"/>
      <c r="M230" s="169"/>
      <c r="N230" s="170"/>
      <c r="O230" s="170"/>
      <c r="P230" s="170"/>
      <c r="Q230" s="170"/>
      <c r="R230" s="170"/>
      <c r="S230" s="170"/>
      <c r="T230" s="171"/>
      <c r="AT230" s="165" t="s">
        <v>133</v>
      </c>
      <c r="AU230" s="165" t="s">
        <v>131</v>
      </c>
      <c r="AV230" s="162" t="s">
        <v>131</v>
      </c>
      <c r="AW230" s="162" t="s">
        <v>31</v>
      </c>
      <c r="AX230" s="162" t="s">
        <v>80</v>
      </c>
      <c r="AY230" s="165" t="s">
        <v>122</v>
      </c>
    </row>
    <row r="231" spans="1:65" s="34" customFormat="1" ht="24.1" customHeight="1">
      <c r="A231" s="30"/>
      <c r="B231" s="148"/>
      <c r="C231" s="149" t="s">
        <v>435</v>
      </c>
      <c r="D231" s="149" t="s">
        <v>125</v>
      </c>
      <c r="E231" s="150" t="s">
        <v>436</v>
      </c>
      <c r="F231" s="151" t="s">
        <v>437</v>
      </c>
      <c r="G231" s="152" t="s">
        <v>277</v>
      </c>
      <c r="H231" s="191"/>
      <c r="I231" s="154"/>
      <c r="J231" s="155">
        <f>ROUND(I231*H231,2)</f>
        <v>0</v>
      </c>
      <c r="K231" s="151" t="s">
        <v>129</v>
      </c>
      <c r="L231" s="31"/>
      <c r="M231" s="156"/>
      <c r="N231" s="157" t="s">
        <v>41</v>
      </c>
      <c r="O231" s="58"/>
      <c r="P231" s="158">
        <f>O231*H231</f>
        <v>0</v>
      </c>
      <c r="Q231" s="158">
        <v>0</v>
      </c>
      <c r="R231" s="158">
        <f>Q231*H231</f>
        <v>0</v>
      </c>
      <c r="S231" s="158">
        <v>0</v>
      </c>
      <c r="T231" s="159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0" t="s">
        <v>205</v>
      </c>
      <c r="AT231" s="160" t="s">
        <v>125</v>
      </c>
      <c r="AU231" s="160" t="s">
        <v>131</v>
      </c>
      <c r="AY231" s="16" t="s">
        <v>122</v>
      </c>
      <c r="BE231" s="161">
        <f>IF(N231="základní",J231,0)</f>
        <v>0</v>
      </c>
      <c r="BF231" s="161">
        <f>IF(N231="snížená",J231,0)</f>
        <v>0</v>
      </c>
      <c r="BG231" s="161">
        <f>IF(N231="zákl. přenesená",J231,0)</f>
        <v>0</v>
      </c>
      <c r="BH231" s="161">
        <f>IF(N231="sníž. přenesená",J231,0)</f>
        <v>0</v>
      </c>
      <c r="BI231" s="161">
        <f>IF(N231="nulová",J231,0)</f>
        <v>0</v>
      </c>
      <c r="BJ231" s="16" t="s">
        <v>131</v>
      </c>
      <c r="BK231" s="161">
        <f>ROUND(I231*H231,2)</f>
        <v>0</v>
      </c>
      <c r="BL231" s="16" t="s">
        <v>205</v>
      </c>
      <c r="BM231" s="160" t="s">
        <v>438</v>
      </c>
    </row>
    <row r="232" spans="1:65" s="134" customFormat="1" ht="22.85" customHeight="1">
      <c r="B232" s="135"/>
      <c r="D232" s="136" t="s">
        <v>74</v>
      </c>
      <c r="E232" s="146" t="s">
        <v>439</v>
      </c>
      <c r="F232" s="146" t="s">
        <v>440</v>
      </c>
      <c r="I232" s="138"/>
      <c r="J232" s="147">
        <f>BK232</f>
        <v>0</v>
      </c>
      <c r="L232" s="135"/>
      <c r="M232" s="140"/>
      <c r="N232" s="141"/>
      <c r="O232" s="141"/>
      <c r="P232" s="142">
        <f>SUM(P233:P237)</f>
        <v>0</v>
      </c>
      <c r="Q232" s="141"/>
      <c r="R232" s="142">
        <f>SUM(R233:R237)</f>
        <v>1.5619999999999998E-3</v>
      </c>
      <c r="S232" s="141"/>
      <c r="T232" s="143">
        <f>SUM(T233:T237)</f>
        <v>0</v>
      </c>
      <c r="AR232" s="136" t="s">
        <v>131</v>
      </c>
      <c r="AT232" s="144" t="s">
        <v>74</v>
      </c>
      <c r="AU232" s="144" t="s">
        <v>80</v>
      </c>
      <c r="AY232" s="136" t="s">
        <v>122</v>
      </c>
      <c r="BK232" s="145">
        <f>SUM(BK233:BK237)</f>
        <v>0</v>
      </c>
    </row>
    <row r="233" spans="1:65" s="34" customFormat="1" ht="24.1" customHeight="1">
      <c r="A233" s="30"/>
      <c r="B233" s="148"/>
      <c r="C233" s="149" t="s">
        <v>441</v>
      </c>
      <c r="D233" s="149" t="s">
        <v>125</v>
      </c>
      <c r="E233" s="150" t="s">
        <v>442</v>
      </c>
      <c r="F233" s="151" t="s">
        <v>443</v>
      </c>
      <c r="G233" s="152" t="s">
        <v>128</v>
      </c>
      <c r="H233" s="153">
        <v>3.55</v>
      </c>
      <c r="I233" s="154"/>
      <c r="J233" s="155">
        <f>ROUND(I233*H233,2)</f>
        <v>0</v>
      </c>
      <c r="K233" s="151" t="s">
        <v>129</v>
      </c>
      <c r="L233" s="31"/>
      <c r="M233" s="156"/>
      <c r="N233" s="157" t="s">
        <v>41</v>
      </c>
      <c r="O233" s="58"/>
      <c r="P233" s="158">
        <f>O233*H233</f>
        <v>0</v>
      </c>
      <c r="Q233" s="158">
        <v>6.0000000000000002E-5</v>
      </c>
      <c r="R233" s="158">
        <f>Q233*H233</f>
        <v>2.13E-4</v>
      </c>
      <c r="S233" s="158">
        <v>0</v>
      </c>
      <c r="T233" s="159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0" t="s">
        <v>205</v>
      </c>
      <c r="AT233" s="160" t="s">
        <v>125</v>
      </c>
      <c r="AU233" s="160" t="s">
        <v>131</v>
      </c>
      <c r="AY233" s="16" t="s">
        <v>122</v>
      </c>
      <c r="BE233" s="161">
        <f>IF(N233="základní",J233,0)</f>
        <v>0</v>
      </c>
      <c r="BF233" s="161">
        <f>IF(N233="snížená",J233,0)</f>
        <v>0</v>
      </c>
      <c r="BG233" s="161">
        <f>IF(N233="zákl. přenesená",J233,0)</f>
        <v>0</v>
      </c>
      <c r="BH233" s="161">
        <f>IF(N233="sníž. přenesená",J233,0)</f>
        <v>0</v>
      </c>
      <c r="BI233" s="161">
        <f>IF(N233="nulová",J233,0)</f>
        <v>0</v>
      </c>
      <c r="BJ233" s="16" t="s">
        <v>131</v>
      </c>
      <c r="BK233" s="161">
        <f>ROUND(I233*H233,2)</f>
        <v>0</v>
      </c>
      <c r="BL233" s="16" t="s">
        <v>205</v>
      </c>
      <c r="BM233" s="160" t="s">
        <v>444</v>
      </c>
    </row>
    <row r="234" spans="1:65" s="162" customFormat="1" ht="10">
      <c r="B234" s="163"/>
      <c r="D234" s="164" t="s">
        <v>133</v>
      </c>
      <c r="E234" s="165"/>
      <c r="F234" s="166" t="s">
        <v>445</v>
      </c>
      <c r="H234" s="167">
        <v>3.55</v>
      </c>
      <c r="I234" s="168"/>
      <c r="L234" s="163"/>
      <c r="M234" s="169"/>
      <c r="N234" s="170"/>
      <c r="O234" s="170"/>
      <c r="P234" s="170"/>
      <c r="Q234" s="170"/>
      <c r="R234" s="170"/>
      <c r="S234" s="170"/>
      <c r="T234" s="171"/>
      <c r="AT234" s="165" t="s">
        <v>133</v>
      </c>
      <c r="AU234" s="165" t="s">
        <v>131</v>
      </c>
      <c r="AV234" s="162" t="s">
        <v>131</v>
      </c>
      <c r="AW234" s="162" t="s">
        <v>31</v>
      </c>
      <c r="AX234" s="162" t="s">
        <v>80</v>
      </c>
      <c r="AY234" s="165" t="s">
        <v>122</v>
      </c>
    </row>
    <row r="235" spans="1:65" s="34" customFormat="1" ht="24.1" customHeight="1">
      <c r="A235" s="30"/>
      <c r="B235" s="148"/>
      <c r="C235" s="149" t="s">
        <v>446</v>
      </c>
      <c r="D235" s="149" t="s">
        <v>125</v>
      </c>
      <c r="E235" s="150" t="s">
        <v>447</v>
      </c>
      <c r="F235" s="151" t="s">
        <v>448</v>
      </c>
      <c r="G235" s="152" t="s">
        <v>128</v>
      </c>
      <c r="H235" s="153">
        <v>3.55</v>
      </c>
      <c r="I235" s="154"/>
      <c r="J235" s="155">
        <f>ROUND(I235*H235,2)</f>
        <v>0</v>
      </c>
      <c r="K235" s="151" t="s">
        <v>129</v>
      </c>
      <c r="L235" s="31"/>
      <c r="M235" s="156"/>
      <c r="N235" s="157" t="s">
        <v>41</v>
      </c>
      <c r="O235" s="58"/>
      <c r="P235" s="158">
        <f>O235*H235</f>
        <v>0</v>
      </c>
      <c r="Q235" s="158">
        <v>1.3999999999999999E-4</v>
      </c>
      <c r="R235" s="158">
        <f>Q235*H235</f>
        <v>4.9699999999999994E-4</v>
      </c>
      <c r="S235" s="158">
        <v>0</v>
      </c>
      <c r="T235" s="159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60" t="s">
        <v>205</v>
      </c>
      <c r="AT235" s="160" t="s">
        <v>125</v>
      </c>
      <c r="AU235" s="160" t="s">
        <v>131</v>
      </c>
      <c r="AY235" s="16" t="s">
        <v>122</v>
      </c>
      <c r="BE235" s="161">
        <f>IF(N235="základní",J235,0)</f>
        <v>0</v>
      </c>
      <c r="BF235" s="161">
        <f>IF(N235="snížená",J235,0)</f>
        <v>0</v>
      </c>
      <c r="BG235" s="161">
        <f>IF(N235="zákl. přenesená",J235,0)</f>
        <v>0</v>
      </c>
      <c r="BH235" s="161">
        <f>IF(N235="sníž. přenesená",J235,0)</f>
        <v>0</v>
      </c>
      <c r="BI235" s="161">
        <f>IF(N235="nulová",J235,0)</f>
        <v>0</v>
      </c>
      <c r="BJ235" s="16" t="s">
        <v>131</v>
      </c>
      <c r="BK235" s="161">
        <f>ROUND(I235*H235,2)</f>
        <v>0</v>
      </c>
      <c r="BL235" s="16" t="s">
        <v>205</v>
      </c>
      <c r="BM235" s="160" t="s">
        <v>449</v>
      </c>
    </row>
    <row r="236" spans="1:65" s="34" customFormat="1" ht="24.1" customHeight="1">
      <c r="A236" s="30"/>
      <c r="B236" s="148"/>
      <c r="C236" s="149" t="s">
        <v>450</v>
      </c>
      <c r="D236" s="149" t="s">
        <v>125</v>
      </c>
      <c r="E236" s="150" t="s">
        <v>451</v>
      </c>
      <c r="F236" s="151" t="s">
        <v>452</v>
      </c>
      <c r="G236" s="152" t="s">
        <v>128</v>
      </c>
      <c r="H236" s="153">
        <v>3.55</v>
      </c>
      <c r="I236" s="154"/>
      <c r="J236" s="155">
        <f>ROUND(I236*H236,2)</f>
        <v>0</v>
      </c>
      <c r="K236" s="151" t="s">
        <v>129</v>
      </c>
      <c r="L236" s="31"/>
      <c r="M236" s="156"/>
      <c r="N236" s="157" t="s">
        <v>41</v>
      </c>
      <c r="O236" s="58"/>
      <c r="P236" s="158">
        <f>O236*H236</f>
        <v>0</v>
      </c>
      <c r="Q236" s="158">
        <v>1.2E-4</v>
      </c>
      <c r="R236" s="158">
        <f>Q236*H236</f>
        <v>4.26E-4</v>
      </c>
      <c r="S236" s="158">
        <v>0</v>
      </c>
      <c r="T236" s="159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0" t="s">
        <v>205</v>
      </c>
      <c r="AT236" s="160" t="s">
        <v>125</v>
      </c>
      <c r="AU236" s="160" t="s">
        <v>131</v>
      </c>
      <c r="AY236" s="16" t="s">
        <v>122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6" t="s">
        <v>131</v>
      </c>
      <c r="BK236" s="161">
        <f>ROUND(I236*H236,2)</f>
        <v>0</v>
      </c>
      <c r="BL236" s="16" t="s">
        <v>205</v>
      </c>
      <c r="BM236" s="160" t="s">
        <v>453</v>
      </c>
    </row>
    <row r="237" spans="1:65" s="34" customFormat="1" ht="24.1" customHeight="1">
      <c r="A237" s="30"/>
      <c r="B237" s="148"/>
      <c r="C237" s="149" t="s">
        <v>454</v>
      </c>
      <c r="D237" s="149" t="s">
        <v>125</v>
      </c>
      <c r="E237" s="150" t="s">
        <v>455</v>
      </c>
      <c r="F237" s="151" t="s">
        <v>456</v>
      </c>
      <c r="G237" s="152" t="s">
        <v>128</v>
      </c>
      <c r="H237" s="153">
        <v>3.55</v>
      </c>
      <c r="I237" s="154"/>
      <c r="J237" s="155">
        <f>ROUND(I237*H237,2)</f>
        <v>0</v>
      </c>
      <c r="K237" s="151" t="s">
        <v>129</v>
      </c>
      <c r="L237" s="31"/>
      <c r="M237" s="156"/>
      <c r="N237" s="157" t="s">
        <v>41</v>
      </c>
      <c r="O237" s="58"/>
      <c r="P237" s="158">
        <f>O237*H237</f>
        <v>0</v>
      </c>
      <c r="Q237" s="158">
        <v>1.2E-4</v>
      </c>
      <c r="R237" s="158">
        <f>Q237*H237</f>
        <v>4.26E-4</v>
      </c>
      <c r="S237" s="158">
        <v>0</v>
      </c>
      <c r="T237" s="159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0" t="s">
        <v>205</v>
      </c>
      <c r="AT237" s="160" t="s">
        <v>125</v>
      </c>
      <c r="AU237" s="160" t="s">
        <v>131</v>
      </c>
      <c r="AY237" s="16" t="s">
        <v>122</v>
      </c>
      <c r="BE237" s="161">
        <f>IF(N237="základní",J237,0)</f>
        <v>0</v>
      </c>
      <c r="BF237" s="161">
        <f>IF(N237="snížená",J237,0)</f>
        <v>0</v>
      </c>
      <c r="BG237" s="161">
        <f>IF(N237="zákl. přenesená",J237,0)</f>
        <v>0</v>
      </c>
      <c r="BH237" s="161">
        <f>IF(N237="sníž. přenesená",J237,0)</f>
        <v>0</v>
      </c>
      <c r="BI237" s="161">
        <f>IF(N237="nulová",J237,0)</f>
        <v>0</v>
      </c>
      <c r="BJ237" s="16" t="s">
        <v>131</v>
      </c>
      <c r="BK237" s="161">
        <f>ROUND(I237*H237,2)</f>
        <v>0</v>
      </c>
      <c r="BL237" s="16" t="s">
        <v>205</v>
      </c>
      <c r="BM237" s="160" t="s">
        <v>457</v>
      </c>
    </row>
    <row r="238" spans="1:65" s="134" customFormat="1" ht="22.85" customHeight="1">
      <c r="B238" s="135"/>
      <c r="D238" s="136" t="s">
        <v>74</v>
      </c>
      <c r="E238" s="146" t="s">
        <v>458</v>
      </c>
      <c r="F238" s="146" t="s">
        <v>459</v>
      </c>
      <c r="I238" s="138"/>
      <c r="J238" s="147">
        <f>BK238</f>
        <v>0</v>
      </c>
      <c r="L238" s="135"/>
      <c r="M238" s="140"/>
      <c r="N238" s="141"/>
      <c r="O238" s="141"/>
      <c r="P238" s="142">
        <f>SUM(P239:P249)</f>
        <v>0</v>
      </c>
      <c r="Q238" s="141"/>
      <c r="R238" s="142">
        <f>SUM(R239:R249)</f>
        <v>0.19830176999999999</v>
      </c>
      <c r="S238" s="141"/>
      <c r="T238" s="143">
        <f>SUM(T239:T249)</f>
        <v>4.0178790000000006E-2</v>
      </c>
      <c r="AR238" s="136" t="s">
        <v>131</v>
      </c>
      <c r="AT238" s="144" t="s">
        <v>74</v>
      </c>
      <c r="AU238" s="144" t="s">
        <v>80</v>
      </c>
      <c r="AY238" s="136" t="s">
        <v>122</v>
      </c>
      <c r="BK238" s="145">
        <f>SUM(BK239:BK249)</f>
        <v>0</v>
      </c>
    </row>
    <row r="239" spans="1:65" s="34" customFormat="1" ht="16.5" customHeight="1">
      <c r="A239" s="30"/>
      <c r="B239" s="148"/>
      <c r="C239" s="149" t="s">
        <v>460</v>
      </c>
      <c r="D239" s="149" t="s">
        <v>125</v>
      </c>
      <c r="E239" s="150" t="s">
        <v>461</v>
      </c>
      <c r="F239" s="151" t="s">
        <v>462</v>
      </c>
      <c r="G239" s="152" t="s">
        <v>128</v>
      </c>
      <c r="H239" s="153">
        <v>129.60900000000001</v>
      </c>
      <c r="I239" s="154"/>
      <c r="J239" s="155">
        <f>ROUND(I239*H239,2)</f>
        <v>0</v>
      </c>
      <c r="K239" s="151" t="s">
        <v>129</v>
      </c>
      <c r="L239" s="31"/>
      <c r="M239" s="156"/>
      <c r="N239" s="157" t="s">
        <v>41</v>
      </c>
      <c r="O239" s="58"/>
      <c r="P239" s="158">
        <f>O239*H239</f>
        <v>0</v>
      </c>
      <c r="Q239" s="158">
        <v>1E-3</v>
      </c>
      <c r="R239" s="158">
        <f>Q239*H239</f>
        <v>0.129609</v>
      </c>
      <c r="S239" s="158">
        <v>3.1E-4</v>
      </c>
      <c r="T239" s="159">
        <f>S239*H239</f>
        <v>4.0178790000000006E-2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60" t="s">
        <v>205</v>
      </c>
      <c r="AT239" s="160" t="s">
        <v>125</v>
      </c>
      <c r="AU239" s="160" t="s">
        <v>131</v>
      </c>
      <c r="AY239" s="16" t="s">
        <v>122</v>
      </c>
      <c r="BE239" s="161">
        <f>IF(N239="základní",J239,0)</f>
        <v>0</v>
      </c>
      <c r="BF239" s="161">
        <f>IF(N239="snížená",J239,0)</f>
        <v>0</v>
      </c>
      <c r="BG239" s="161">
        <f>IF(N239="zákl. přenesená",J239,0)</f>
        <v>0</v>
      </c>
      <c r="BH239" s="161">
        <f>IF(N239="sníž. přenesená",J239,0)</f>
        <v>0</v>
      </c>
      <c r="BI239" s="161">
        <f>IF(N239="nulová",J239,0)</f>
        <v>0</v>
      </c>
      <c r="BJ239" s="16" t="s">
        <v>131</v>
      </c>
      <c r="BK239" s="161">
        <f>ROUND(I239*H239,2)</f>
        <v>0</v>
      </c>
      <c r="BL239" s="16" t="s">
        <v>205</v>
      </c>
      <c r="BM239" s="160" t="s">
        <v>463</v>
      </c>
    </row>
    <row r="240" spans="1:65" s="162" customFormat="1" ht="10">
      <c r="B240" s="163"/>
      <c r="D240" s="164" t="s">
        <v>133</v>
      </c>
      <c r="E240" s="165"/>
      <c r="F240" s="166" t="s">
        <v>134</v>
      </c>
      <c r="H240" s="167">
        <v>32.299999999999997</v>
      </c>
      <c r="I240" s="168"/>
      <c r="L240" s="163"/>
      <c r="M240" s="169"/>
      <c r="N240" s="170"/>
      <c r="O240" s="170"/>
      <c r="P240" s="170"/>
      <c r="Q240" s="170"/>
      <c r="R240" s="170"/>
      <c r="S240" s="170"/>
      <c r="T240" s="171"/>
      <c r="AT240" s="165" t="s">
        <v>133</v>
      </c>
      <c r="AU240" s="165" t="s">
        <v>131</v>
      </c>
      <c r="AV240" s="162" t="s">
        <v>131</v>
      </c>
      <c r="AW240" s="162" t="s">
        <v>31</v>
      </c>
      <c r="AX240" s="162" t="s">
        <v>75</v>
      </c>
      <c r="AY240" s="165" t="s">
        <v>122</v>
      </c>
    </row>
    <row r="241" spans="1:65" s="162" customFormat="1" ht="10">
      <c r="B241" s="163"/>
      <c r="D241" s="164" t="s">
        <v>133</v>
      </c>
      <c r="E241" s="165"/>
      <c r="F241" s="166" t="s">
        <v>464</v>
      </c>
      <c r="H241" s="167">
        <v>32.33</v>
      </c>
      <c r="I241" s="168"/>
      <c r="L241" s="163"/>
      <c r="M241" s="169"/>
      <c r="N241" s="170"/>
      <c r="O241" s="170"/>
      <c r="P241" s="170"/>
      <c r="Q241" s="170"/>
      <c r="R241" s="170"/>
      <c r="S241" s="170"/>
      <c r="T241" s="171"/>
      <c r="AT241" s="165" t="s">
        <v>133</v>
      </c>
      <c r="AU241" s="165" t="s">
        <v>131</v>
      </c>
      <c r="AV241" s="162" t="s">
        <v>131</v>
      </c>
      <c r="AW241" s="162" t="s">
        <v>31</v>
      </c>
      <c r="AX241" s="162" t="s">
        <v>75</v>
      </c>
      <c r="AY241" s="165" t="s">
        <v>122</v>
      </c>
    </row>
    <row r="242" spans="1:65" s="162" customFormat="1" ht="10">
      <c r="B242" s="163"/>
      <c r="D242" s="164" t="s">
        <v>133</v>
      </c>
      <c r="E242" s="165"/>
      <c r="F242" s="166" t="s">
        <v>465</v>
      </c>
      <c r="H242" s="167">
        <v>7.1849999999999996</v>
      </c>
      <c r="I242" s="168"/>
      <c r="L242" s="163"/>
      <c r="M242" s="169"/>
      <c r="N242" s="170"/>
      <c r="O242" s="170"/>
      <c r="P242" s="170"/>
      <c r="Q242" s="170"/>
      <c r="R242" s="170"/>
      <c r="S242" s="170"/>
      <c r="T242" s="171"/>
      <c r="AT242" s="165" t="s">
        <v>133</v>
      </c>
      <c r="AU242" s="165" t="s">
        <v>131</v>
      </c>
      <c r="AV242" s="162" t="s">
        <v>131</v>
      </c>
      <c r="AW242" s="162" t="s">
        <v>31</v>
      </c>
      <c r="AX242" s="162" t="s">
        <v>75</v>
      </c>
      <c r="AY242" s="165" t="s">
        <v>122</v>
      </c>
    </row>
    <row r="243" spans="1:65" s="162" customFormat="1" ht="10">
      <c r="B243" s="163"/>
      <c r="D243" s="164" t="s">
        <v>133</v>
      </c>
      <c r="E243" s="165"/>
      <c r="F243" s="166" t="s">
        <v>466</v>
      </c>
      <c r="H243" s="167">
        <v>9.5640000000000001</v>
      </c>
      <c r="I243" s="168"/>
      <c r="L243" s="163"/>
      <c r="M243" s="169"/>
      <c r="N243" s="170"/>
      <c r="O243" s="170"/>
      <c r="P243" s="170"/>
      <c r="Q243" s="170"/>
      <c r="R243" s="170"/>
      <c r="S243" s="170"/>
      <c r="T243" s="171"/>
      <c r="AT243" s="165" t="s">
        <v>133</v>
      </c>
      <c r="AU243" s="165" t="s">
        <v>131</v>
      </c>
      <c r="AV243" s="162" t="s">
        <v>131</v>
      </c>
      <c r="AW243" s="162" t="s">
        <v>31</v>
      </c>
      <c r="AX243" s="162" t="s">
        <v>75</v>
      </c>
      <c r="AY243" s="165" t="s">
        <v>122</v>
      </c>
    </row>
    <row r="244" spans="1:65" s="162" customFormat="1" ht="10">
      <c r="B244" s="163"/>
      <c r="D244" s="164" t="s">
        <v>133</v>
      </c>
      <c r="E244" s="165"/>
      <c r="F244" s="166" t="s">
        <v>467</v>
      </c>
      <c r="H244" s="167">
        <v>48.23</v>
      </c>
      <c r="I244" s="168"/>
      <c r="L244" s="163"/>
      <c r="M244" s="169"/>
      <c r="N244" s="170"/>
      <c r="O244" s="170"/>
      <c r="P244" s="170"/>
      <c r="Q244" s="170"/>
      <c r="R244" s="170"/>
      <c r="S244" s="170"/>
      <c r="T244" s="171"/>
      <c r="AT244" s="165" t="s">
        <v>133</v>
      </c>
      <c r="AU244" s="165" t="s">
        <v>131</v>
      </c>
      <c r="AV244" s="162" t="s">
        <v>131</v>
      </c>
      <c r="AW244" s="162" t="s">
        <v>31</v>
      </c>
      <c r="AX244" s="162" t="s">
        <v>75</v>
      </c>
      <c r="AY244" s="165" t="s">
        <v>122</v>
      </c>
    </row>
    <row r="245" spans="1:65" s="172" customFormat="1" ht="10">
      <c r="B245" s="173"/>
      <c r="D245" s="164" t="s">
        <v>133</v>
      </c>
      <c r="E245" s="174"/>
      <c r="F245" s="175" t="s">
        <v>142</v>
      </c>
      <c r="H245" s="176">
        <v>129.60900000000001</v>
      </c>
      <c r="I245" s="177"/>
      <c r="L245" s="173"/>
      <c r="M245" s="178"/>
      <c r="N245" s="179"/>
      <c r="O245" s="179"/>
      <c r="P245" s="179"/>
      <c r="Q245" s="179"/>
      <c r="R245" s="179"/>
      <c r="S245" s="179"/>
      <c r="T245" s="180"/>
      <c r="AT245" s="174" t="s">
        <v>133</v>
      </c>
      <c r="AU245" s="174" t="s">
        <v>131</v>
      </c>
      <c r="AV245" s="172" t="s">
        <v>130</v>
      </c>
      <c r="AW245" s="172" t="s">
        <v>31</v>
      </c>
      <c r="AX245" s="172" t="s">
        <v>80</v>
      </c>
      <c r="AY245" s="174" t="s">
        <v>122</v>
      </c>
    </row>
    <row r="246" spans="1:65" s="34" customFormat="1" ht="24.1" customHeight="1">
      <c r="A246" s="30"/>
      <c r="B246" s="148"/>
      <c r="C246" s="149" t="s">
        <v>468</v>
      </c>
      <c r="D246" s="149" t="s">
        <v>125</v>
      </c>
      <c r="E246" s="150" t="s">
        <v>469</v>
      </c>
      <c r="F246" s="151" t="s">
        <v>470</v>
      </c>
      <c r="G246" s="152" t="s">
        <v>128</v>
      </c>
      <c r="H246" s="153">
        <v>129.60900000000001</v>
      </c>
      <c r="I246" s="154"/>
      <c r="J246" s="155">
        <f>ROUND(I246*H246,2)</f>
        <v>0</v>
      </c>
      <c r="K246" s="151" t="s">
        <v>129</v>
      </c>
      <c r="L246" s="31"/>
      <c r="M246" s="156"/>
      <c r="N246" s="157" t="s">
        <v>41</v>
      </c>
      <c r="O246" s="58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60" t="s">
        <v>205</v>
      </c>
      <c r="AT246" s="160" t="s">
        <v>125</v>
      </c>
      <c r="AU246" s="160" t="s">
        <v>131</v>
      </c>
      <c r="AY246" s="16" t="s">
        <v>122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6" t="s">
        <v>131</v>
      </c>
      <c r="BK246" s="161">
        <f>ROUND(I246*H246,2)</f>
        <v>0</v>
      </c>
      <c r="BL246" s="16" t="s">
        <v>205</v>
      </c>
      <c r="BM246" s="160" t="s">
        <v>471</v>
      </c>
    </row>
    <row r="247" spans="1:65" s="34" customFormat="1" ht="16.5" customHeight="1">
      <c r="A247" s="30"/>
      <c r="B247" s="148"/>
      <c r="C247" s="149" t="s">
        <v>472</v>
      </c>
      <c r="D247" s="149" t="s">
        <v>125</v>
      </c>
      <c r="E247" s="150" t="s">
        <v>473</v>
      </c>
      <c r="F247" s="151" t="s">
        <v>474</v>
      </c>
      <c r="G247" s="152" t="s">
        <v>128</v>
      </c>
      <c r="H247" s="153">
        <v>129.60900000000001</v>
      </c>
      <c r="I247" s="154"/>
      <c r="J247" s="155">
        <f>ROUND(I247*H247,2)</f>
        <v>0</v>
      </c>
      <c r="K247" s="151" t="s">
        <v>129</v>
      </c>
      <c r="L247" s="31"/>
      <c r="M247" s="156"/>
      <c r="N247" s="157" t="s">
        <v>41</v>
      </c>
      <c r="O247" s="58"/>
      <c r="P247" s="158">
        <f>O247*H247</f>
        <v>0</v>
      </c>
      <c r="Q247" s="158">
        <v>3.0000000000000001E-5</v>
      </c>
      <c r="R247" s="158">
        <f>Q247*H247</f>
        <v>3.8882700000000005E-3</v>
      </c>
      <c r="S247" s="158">
        <v>0</v>
      </c>
      <c r="T247" s="159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60" t="s">
        <v>205</v>
      </c>
      <c r="AT247" s="160" t="s">
        <v>125</v>
      </c>
      <c r="AU247" s="160" t="s">
        <v>131</v>
      </c>
      <c r="AY247" s="16" t="s">
        <v>122</v>
      </c>
      <c r="BE247" s="161">
        <f>IF(N247="základní",J247,0)</f>
        <v>0</v>
      </c>
      <c r="BF247" s="161">
        <f>IF(N247="snížená",J247,0)</f>
        <v>0</v>
      </c>
      <c r="BG247" s="161">
        <f>IF(N247="zákl. přenesená",J247,0)</f>
        <v>0</v>
      </c>
      <c r="BH247" s="161">
        <f>IF(N247="sníž. přenesená",J247,0)</f>
        <v>0</v>
      </c>
      <c r="BI247" s="161">
        <f>IF(N247="nulová",J247,0)</f>
        <v>0</v>
      </c>
      <c r="BJ247" s="16" t="s">
        <v>131</v>
      </c>
      <c r="BK247" s="161">
        <f>ROUND(I247*H247,2)</f>
        <v>0</v>
      </c>
      <c r="BL247" s="16" t="s">
        <v>205</v>
      </c>
      <c r="BM247" s="160" t="s">
        <v>475</v>
      </c>
    </row>
    <row r="248" spans="1:65" s="34" customFormat="1" ht="24.1" customHeight="1">
      <c r="A248" s="30"/>
      <c r="B248" s="148"/>
      <c r="C248" s="149" t="s">
        <v>476</v>
      </c>
      <c r="D248" s="149" t="s">
        <v>125</v>
      </c>
      <c r="E248" s="150" t="s">
        <v>477</v>
      </c>
      <c r="F248" s="151" t="s">
        <v>478</v>
      </c>
      <c r="G248" s="152" t="s">
        <v>128</v>
      </c>
      <c r="H248" s="153">
        <v>129.60900000000001</v>
      </c>
      <c r="I248" s="154"/>
      <c r="J248" s="155">
        <f>ROUND(I248*H248,2)</f>
        <v>0</v>
      </c>
      <c r="K248" s="151" t="s">
        <v>129</v>
      </c>
      <c r="L248" s="31"/>
      <c r="M248" s="156"/>
      <c r="N248" s="157" t="s">
        <v>41</v>
      </c>
      <c r="O248" s="58"/>
      <c r="P248" s="158">
        <f>O248*H248</f>
        <v>0</v>
      </c>
      <c r="Q248" s="158">
        <v>2.1000000000000001E-4</v>
      </c>
      <c r="R248" s="158">
        <f>Q248*H248</f>
        <v>2.7217890000000002E-2</v>
      </c>
      <c r="S248" s="158">
        <v>0</v>
      </c>
      <c r="T248" s="159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0" t="s">
        <v>205</v>
      </c>
      <c r="AT248" s="160" t="s">
        <v>125</v>
      </c>
      <c r="AU248" s="160" t="s">
        <v>131</v>
      </c>
      <c r="AY248" s="16" t="s">
        <v>122</v>
      </c>
      <c r="BE248" s="161">
        <f>IF(N248="základní",J248,0)</f>
        <v>0</v>
      </c>
      <c r="BF248" s="161">
        <f>IF(N248="snížená",J248,0)</f>
        <v>0</v>
      </c>
      <c r="BG248" s="161">
        <f>IF(N248="zákl. přenesená",J248,0)</f>
        <v>0</v>
      </c>
      <c r="BH248" s="161">
        <f>IF(N248="sníž. přenesená",J248,0)</f>
        <v>0</v>
      </c>
      <c r="BI248" s="161">
        <f>IF(N248="nulová",J248,0)</f>
        <v>0</v>
      </c>
      <c r="BJ248" s="16" t="s">
        <v>131</v>
      </c>
      <c r="BK248" s="161">
        <f>ROUND(I248*H248,2)</f>
        <v>0</v>
      </c>
      <c r="BL248" s="16" t="s">
        <v>205</v>
      </c>
      <c r="BM248" s="160" t="s">
        <v>479</v>
      </c>
    </row>
    <row r="249" spans="1:65" s="34" customFormat="1" ht="24.1" customHeight="1">
      <c r="A249" s="30"/>
      <c r="B249" s="148"/>
      <c r="C249" s="149" t="s">
        <v>480</v>
      </c>
      <c r="D249" s="149" t="s">
        <v>125</v>
      </c>
      <c r="E249" s="150" t="s">
        <v>481</v>
      </c>
      <c r="F249" s="151" t="s">
        <v>482</v>
      </c>
      <c r="G249" s="152" t="s">
        <v>128</v>
      </c>
      <c r="H249" s="153">
        <v>129.60900000000001</v>
      </c>
      <c r="I249" s="154"/>
      <c r="J249" s="155">
        <f>ROUND(I249*H249,2)</f>
        <v>0</v>
      </c>
      <c r="K249" s="151" t="s">
        <v>129</v>
      </c>
      <c r="L249" s="31"/>
      <c r="M249" s="156"/>
      <c r="N249" s="157" t="s">
        <v>41</v>
      </c>
      <c r="O249" s="58"/>
      <c r="P249" s="158">
        <f>O249*H249</f>
        <v>0</v>
      </c>
      <c r="Q249" s="158">
        <v>2.9E-4</v>
      </c>
      <c r="R249" s="158">
        <f>Q249*H249</f>
        <v>3.7586609999999999E-2</v>
      </c>
      <c r="S249" s="158">
        <v>0</v>
      </c>
      <c r="T249" s="159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0" t="s">
        <v>205</v>
      </c>
      <c r="AT249" s="160" t="s">
        <v>125</v>
      </c>
      <c r="AU249" s="160" t="s">
        <v>131</v>
      </c>
      <c r="AY249" s="16" t="s">
        <v>122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6" t="s">
        <v>131</v>
      </c>
      <c r="BK249" s="161">
        <f>ROUND(I249*H249,2)</f>
        <v>0</v>
      </c>
      <c r="BL249" s="16" t="s">
        <v>205</v>
      </c>
      <c r="BM249" s="160" t="s">
        <v>483</v>
      </c>
    </row>
    <row r="250" spans="1:65" s="134" customFormat="1" ht="25.9" customHeight="1">
      <c r="B250" s="135"/>
      <c r="D250" s="136" t="s">
        <v>74</v>
      </c>
      <c r="E250" s="137" t="s">
        <v>484</v>
      </c>
      <c r="F250" s="137" t="s">
        <v>485</v>
      </c>
      <c r="I250" s="138"/>
      <c r="J250" s="139">
        <f>BK250</f>
        <v>0</v>
      </c>
      <c r="L250" s="135"/>
      <c r="M250" s="140"/>
      <c r="N250" s="141"/>
      <c r="O250" s="141"/>
      <c r="P250" s="142">
        <f>SUM(P251:P255)</f>
        <v>0</v>
      </c>
      <c r="Q250" s="141"/>
      <c r="R250" s="142">
        <f>SUM(R251:R255)</f>
        <v>0</v>
      </c>
      <c r="S250" s="141"/>
      <c r="T250" s="143">
        <f>SUM(T251:T255)</f>
        <v>0</v>
      </c>
      <c r="AR250" s="136" t="s">
        <v>130</v>
      </c>
      <c r="AT250" s="144" t="s">
        <v>74</v>
      </c>
      <c r="AU250" s="144" t="s">
        <v>75</v>
      </c>
      <c r="AY250" s="136" t="s">
        <v>122</v>
      </c>
      <c r="BK250" s="145">
        <f>SUM(BK251:BK255)</f>
        <v>0</v>
      </c>
    </row>
    <row r="251" spans="1:65" s="34" customFormat="1" ht="16.5" customHeight="1">
      <c r="A251" s="30"/>
      <c r="B251" s="148"/>
      <c r="C251" s="149" t="s">
        <v>486</v>
      </c>
      <c r="D251" s="149" t="s">
        <v>125</v>
      </c>
      <c r="E251" s="150" t="s">
        <v>487</v>
      </c>
      <c r="F251" s="151" t="s">
        <v>488</v>
      </c>
      <c r="G251" s="152" t="s">
        <v>173</v>
      </c>
      <c r="H251" s="153">
        <v>4</v>
      </c>
      <c r="I251" s="154"/>
      <c r="J251" s="155">
        <f>ROUND(I251*H251,2)</f>
        <v>0</v>
      </c>
      <c r="K251" s="151" t="s">
        <v>129</v>
      </c>
      <c r="L251" s="31"/>
      <c r="M251" s="156"/>
      <c r="N251" s="157" t="s">
        <v>41</v>
      </c>
      <c r="O251" s="58"/>
      <c r="P251" s="158">
        <f>O251*H251</f>
        <v>0</v>
      </c>
      <c r="Q251" s="158">
        <v>0</v>
      </c>
      <c r="R251" s="158">
        <f>Q251*H251</f>
        <v>0</v>
      </c>
      <c r="S251" s="158">
        <v>0</v>
      </c>
      <c r="T251" s="159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60" t="s">
        <v>489</v>
      </c>
      <c r="AT251" s="160" t="s">
        <v>125</v>
      </c>
      <c r="AU251" s="160" t="s">
        <v>80</v>
      </c>
      <c r="AY251" s="16" t="s">
        <v>122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6" t="s">
        <v>131</v>
      </c>
      <c r="BK251" s="161">
        <f>ROUND(I251*H251,2)</f>
        <v>0</v>
      </c>
      <c r="BL251" s="16" t="s">
        <v>489</v>
      </c>
      <c r="BM251" s="160" t="s">
        <v>490</v>
      </c>
    </row>
    <row r="252" spans="1:65" s="34" customFormat="1" ht="16.5" customHeight="1">
      <c r="A252" s="30"/>
      <c r="B252" s="148"/>
      <c r="C252" s="149" t="s">
        <v>491</v>
      </c>
      <c r="D252" s="149" t="s">
        <v>125</v>
      </c>
      <c r="E252" s="150" t="s">
        <v>492</v>
      </c>
      <c r="F252" s="151" t="s">
        <v>493</v>
      </c>
      <c r="G252" s="152" t="s">
        <v>173</v>
      </c>
      <c r="H252" s="153">
        <v>3</v>
      </c>
      <c r="I252" s="154"/>
      <c r="J252" s="155">
        <f>ROUND(I252*H252,2)</f>
        <v>0</v>
      </c>
      <c r="K252" s="151" t="s">
        <v>129</v>
      </c>
      <c r="L252" s="31"/>
      <c r="M252" s="156"/>
      <c r="N252" s="157" t="s">
        <v>41</v>
      </c>
      <c r="O252" s="58"/>
      <c r="P252" s="158">
        <f>O252*H252</f>
        <v>0</v>
      </c>
      <c r="Q252" s="158">
        <v>0</v>
      </c>
      <c r="R252" s="158">
        <f>Q252*H252</f>
        <v>0</v>
      </c>
      <c r="S252" s="158">
        <v>0</v>
      </c>
      <c r="T252" s="159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0" t="s">
        <v>489</v>
      </c>
      <c r="AT252" s="160" t="s">
        <v>125</v>
      </c>
      <c r="AU252" s="160" t="s">
        <v>80</v>
      </c>
      <c r="AY252" s="16" t="s">
        <v>122</v>
      </c>
      <c r="BE252" s="161">
        <f>IF(N252="základní",J252,0)</f>
        <v>0</v>
      </c>
      <c r="BF252" s="161">
        <f>IF(N252="snížená",J252,0)</f>
        <v>0</v>
      </c>
      <c r="BG252" s="161">
        <f>IF(N252="zákl. přenesená",J252,0)</f>
        <v>0</v>
      </c>
      <c r="BH252" s="161">
        <f>IF(N252="sníž. přenesená",J252,0)</f>
        <v>0</v>
      </c>
      <c r="BI252" s="161">
        <f>IF(N252="nulová",J252,0)</f>
        <v>0</v>
      </c>
      <c r="BJ252" s="16" t="s">
        <v>131</v>
      </c>
      <c r="BK252" s="161">
        <f>ROUND(I252*H252,2)</f>
        <v>0</v>
      </c>
      <c r="BL252" s="16" t="s">
        <v>489</v>
      </c>
      <c r="BM252" s="160" t="s">
        <v>494</v>
      </c>
    </row>
    <row r="253" spans="1:65" s="162" customFormat="1" ht="10">
      <c r="B253" s="163"/>
      <c r="D253" s="164" t="s">
        <v>133</v>
      </c>
      <c r="E253" s="165"/>
      <c r="F253" s="166" t="s">
        <v>495</v>
      </c>
      <c r="H253" s="167">
        <v>2</v>
      </c>
      <c r="I253" s="168"/>
      <c r="L253" s="163"/>
      <c r="M253" s="169"/>
      <c r="N253" s="170"/>
      <c r="O253" s="170"/>
      <c r="P253" s="170"/>
      <c r="Q253" s="170"/>
      <c r="R253" s="170"/>
      <c r="S253" s="170"/>
      <c r="T253" s="171"/>
      <c r="AT253" s="165" t="s">
        <v>133</v>
      </c>
      <c r="AU253" s="165" t="s">
        <v>80</v>
      </c>
      <c r="AV253" s="162" t="s">
        <v>131</v>
      </c>
      <c r="AW253" s="162" t="s">
        <v>31</v>
      </c>
      <c r="AX253" s="162" t="s">
        <v>75</v>
      </c>
      <c r="AY253" s="165" t="s">
        <v>122</v>
      </c>
    </row>
    <row r="254" spans="1:65" s="162" customFormat="1" ht="10">
      <c r="B254" s="163"/>
      <c r="D254" s="164" t="s">
        <v>133</v>
      </c>
      <c r="E254" s="165"/>
      <c r="F254" s="166" t="s">
        <v>496</v>
      </c>
      <c r="H254" s="167">
        <v>1</v>
      </c>
      <c r="I254" s="168"/>
      <c r="L254" s="163"/>
      <c r="M254" s="169"/>
      <c r="N254" s="170"/>
      <c r="O254" s="170"/>
      <c r="P254" s="170"/>
      <c r="Q254" s="170"/>
      <c r="R254" s="170"/>
      <c r="S254" s="170"/>
      <c r="T254" s="171"/>
      <c r="AT254" s="165" t="s">
        <v>133</v>
      </c>
      <c r="AU254" s="165" t="s">
        <v>80</v>
      </c>
      <c r="AV254" s="162" t="s">
        <v>131</v>
      </c>
      <c r="AW254" s="162" t="s">
        <v>31</v>
      </c>
      <c r="AX254" s="162" t="s">
        <v>75</v>
      </c>
      <c r="AY254" s="165" t="s">
        <v>122</v>
      </c>
    </row>
    <row r="255" spans="1:65" s="172" customFormat="1" ht="10">
      <c r="B255" s="173"/>
      <c r="D255" s="164" t="s">
        <v>133</v>
      </c>
      <c r="E255" s="174"/>
      <c r="F255" s="175" t="s">
        <v>142</v>
      </c>
      <c r="H255" s="176">
        <v>3</v>
      </c>
      <c r="I255" s="177"/>
      <c r="L255" s="173"/>
      <c r="M255" s="178"/>
      <c r="N255" s="179"/>
      <c r="O255" s="179"/>
      <c r="P255" s="179"/>
      <c r="Q255" s="179"/>
      <c r="R255" s="179"/>
      <c r="S255" s="179"/>
      <c r="T255" s="180"/>
      <c r="AT255" s="174" t="s">
        <v>133</v>
      </c>
      <c r="AU255" s="174" t="s">
        <v>80</v>
      </c>
      <c r="AV255" s="172" t="s">
        <v>130</v>
      </c>
      <c r="AW255" s="172" t="s">
        <v>31</v>
      </c>
      <c r="AX255" s="172" t="s">
        <v>80</v>
      </c>
      <c r="AY255" s="174" t="s">
        <v>122</v>
      </c>
    </row>
    <row r="256" spans="1:65" s="134" customFormat="1" ht="25.9" customHeight="1">
      <c r="B256" s="135"/>
      <c r="D256" s="136" t="s">
        <v>74</v>
      </c>
      <c r="E256" s="137" t="s">
        <v>497</v>
      </c>
      <c r="F256" s="137" t="s">
        <v>498</v>
      </c>
      <c r="I256" s="138"/>
      <c r="J256" s="139">
        <f>BK256</f>
        <v>0</v>
      </c>
      <c r="L256" s="135"/>
      <c r="M256" s="140"/>
      <c r="N256" s="141"/>
      <c r="O256" s="141"/>
      <c r="P256" s="142">
        <f>P257+P259+P261</f>
        <v>0</v>
      </c>
      <c r="Q256" s="141"/>
      <c r="R256" s="142">
        <f>R257+R259+R261</f>
        <v>0</v>
      </c>
      <c r="S256" s="141"/>
      <c r="T256" s="143">
        <f>T257+T259+T261</f>
        <v>0</v>
      </c>
      <c r="AR256" s="136" t="s">
        <v>154</v>
      </c>
      <c r="AT256" s="144" t="s">
        <v>74</v>
      </c>
      <c r="AU256" s="144" t="s">
        <v>75</v>
      </c>
      <c r="AY256" s="136" t="s">
        <v>122</v>
      </c>
      <c r="BK256" s="145">
        <f>BK257+BK259+BK261</f>
        <v>0</v>
      </c>
    </row>
    <row r="257" spans="1:65" s="134" customFormat="1" ht="22.85" customHeight="1">
      <c r="B257" s="135"/>
      <c r="D257" s="136" t="s">
        <v>74</v>
      </c>
      <c r="E257" s="146" t="s">
        <v>499</v>
      </c>
      <c r="F257" s="146" t="s">
        <v>500</v>
      </c>
      <c r="I257" s="138"/>
      <c r="J257" s="147">
        <f>BK257</f>
        <v>0</v>
      </c>
      <c r="L257" s="135"/>
      <c r="M257" s="140"/>
      <c r="N257" s="141"/>
      <c r="O257" s="141"/>
      <c r="P257" s="142">
        <f>P258</f>
        <v>0</v>
      </c>
      <c r="Q257" s="141"/>
      <c r="R257" s="142">
        <f>R258</f>
        <v>0</v>
      </c>
      <c r="S257" s="141"/>
      <c r="T257" s="143">
        <f>T258</f>
        <v>0</v>
      </c>
      <c r="AR257" s="136" t="s">
        <v>154</v>
      </c>
      <c r="AT257" s="144" t="s">
        <v>74</v>
      </c>
      <c r="AU257" s="144" t="s">
        <v>80</v>
      </c>
      <c r="AY257" s="136" t="s">
        <v>122</v>
      </c>
      <c r="BK257" s="145">
        <f>BK258</f>
        <v>0</v>
      </c>
    </row>
    <row r="258" spans="1:65" s="34" customFormat="1" ht="16.5" customHeight="1">
      <c r="A258" s="30"/>
      <c r="B258" s="148"/>
      <c r="C258" s="149" t="s">
        <v>501</v>
      </c>
      <c r="D258" s="149" t="s">
        <v>125</v>
      </c>
      <c r="E258" s="150" t="s">
        <v>502</v>
      </c>
      <c r="F258" s="151" t="s">
        <v>503</v>
      </c>
      <c r="G258" s="152" t="s">
        <v>161</v>
      </c>
      <c r="H258" s="153">
        <v>1</v>
      </c>
      <c r="I258" s="154"/>
      <c r="J258" s="155">
        <f>ROUND(I258*H258,2)</f>
        <v>0</v>
      </c>
      <c r="K258" s="151" t="s">
        <v>129</v>
      </c>
      <c r="L258" s="31"/>
      <c r="M258" s="156"/>
      <c r="N258" s="157" t="s">
        <v>41</v>
      </c>
      <c r="O258" s="58"/>
      <c r="P258" s="158">
        <f>O258*H258</f>
        <v>0</v>
      </c>
      <c r="Q258" s="158">
        <v>0</v>
      </c>
      <c r="R258" s="158">
        <f>Q258*H258</f>
        <v>0</v>
      </c>
      <c r="S258" s="158">
        <v>0</v>
      </c>
      <c r="T258" s="159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60" t="s">
        <v>504</v>
      </c>
      <c r="AT258" s="160" t="s">
        <v>125</v>
      </c>
      <c r="AU258" s="160" t="s">
        <v>131</v>
      </c>
      <c r="AY258" s="16" t="s">
        <v>122</v>
      </c>
      <c r="BE258" s="161">
        <f>IF(N258="základní",J258,0)</f>
        <v>0</v>
      </c>
      <c r="BF258" s="161">
        <f>IF(N258="snížená",J258,0)</f>
        <v>0</v>
      </c>
      <c r="BG258" s="161">
        <f>IF(N258="zákl. přenesená",J258,0)</f>
        <v>0</v>
      </c>
      <c r="BH258" s="161">
        <f>IF(N258="sníž. přenesená",J258,0)</f>
        <v>0</v>
      </c>
      <c r="BI258" s="161">
        <f>IF(N258="nulová",J258,0)</f>
        <v>0</v>
      </c>
      <c r="BJ258" s="16" t="s">
        <v>131</v>
      </c>
      <c r="BK258" s="161">
        <f>ROUND(I258*H258,2)</f>
        <v>0</v>
      </c>
      <c r="BL258" s="16" t="s">
        <v>504</v>
      </c>
      <c r="BM258" s="160" t="s">
        <v>505</v>
      </c>
    </row>
    <row r="259" spans="1:65" s="134" customFormat="1" ht="22.85" customHeight="1">
      <c r="B259" s="135"/>
      <c r="D259" s="136" t="s">
        <v>74</v>
      </c>
      <c r="E259" s="146" t="s">
        <v>506</v>
      </c>
      <c r="F259" s="146" t="s">
        <v>507</v>
      </c>
      <c r="I259" s="138"/>
      <c r="J259" s="147">
        <f>BK259</f>
        <v>0</v>
      </c>
      <c r="L259" s="135"/>
      <c r="M259" s="140"/>
      <c r="N259" s="141"/>
      <c r="O259" s="141"/>
      <c r="P259" s="142">
        <f>P260</f>
        <v>0</v>
      </c>
      <c r="Q259" s="141"/>
      <c r="R259" s="142">
        <f>R260</f>
        <v>0</v>
      </c>
      <c r="S259" s="141"/>
      <c r="T259" s="143">
        <f>T260</f>
        <v>0</v>
      </c>
      <c r="AR259" s="136" t="s">
        <v>154</v>
      </c>
      <c r="AT259" s="144" t="s">
        <v>74</v>
      </c>
      <c r="AU259" s="144" t="s">
        <v>80</v>
      </c>
      <c r="AY259" s="136" t="s">
        <v>122</v>
      </c>
      <c r="BK259" s="145">
        <f>BK260</f>
        <v>0</v>
      </c>
    </row>
    <row r="260" spans="1:65" s="34" customFormat="1" ht="16.5" customHeight="1">
      <c r="A260" s="30"/>
      <c r="B260" s="148"/>
      <c r="C260" s="149" t="s">
        <v>508</v>
      </c>
      <c r="D260" s="149" t="s">
        <v>125</v>
      </c>
      <c r="E260" s="150" t="s">
        <v>509</v>
      </c>
      <c r="F260" s="151" t="s">
        <v>510</v>
      </c>
      <c r="G260" s="152" t="s">
        <v>161</v>
      </c>
      <c r="H260" s="153">
        <v>1</v>
      </c>
      <c r="I260" s="154"/>
      <c r="J260" s="155">
        <f>ROUND(I260*H260,2)</f>
        <v>0</v>
      </c>
      <c r="K260" s="151" t="s">
        <v>129</v>
      </c>
      <c r="L260" s="31"/>
      <c r="M260" s="156"/>
      <c r="N260" s="157" t="s">
        <v>41</v>
      </c>
      <c r="O260" s="58"/>
      <c r="P260" s="158">
        <f>O260*H260</f>
        <v>0</v>
      </c>
      <c r="Q260" s="158">
        <v>0</v>
      </c>
      <c r="R260" s="158">
        <f>Q260*H260</f>
        <v>0</v>
      </c>
      <c r="S260" s="158">
        <v>0</v>
      </c>
      <c r="T260" s="159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0" t="s">
        <v>504</v>
      </c>
      <c r="AT260" s="160" t="s">
        <v>125</v>
      </c>
      <c r="AU260" s="160" t="s">
        <v>131</v>
      </c>
      <c r="AY260" s="16" t="s">
        <v>122</v>
      </c>
      <c r="BE260" s="161">
        <f>IF(N260="základní",J260,0)</f>
        <v>0</v>
      </c>
      <c r="BF260" s="161">
        <f>IF(N260="snížená",J260,0)</f>
        <v>0</v>
      </c>
      <c r="BG260" s="161">
        <f>IF(N260="zákl. přenesená",J260,0)</f>
        <v>0</v>
      </c>
      <c r="BH260" s="161">
        <f>IF(N260="sníž. přenesená",J260,0)</f>
        <v>0</v>
      </c>
      <c r="BI260" s="161">
        <f>IF(N260="nulová",J260,0)</f>
        <v>0</v>
      </c>
      <c r="BJ260" s="16" t="s">
        <v>131</v>
      </c>
      <c r="BK260" s="161">
        <f>ROUND(I260*H260,2)</f>
        <v>0</v>
      </c>
      <c r="BL260" s="16" t="s">
        <v>504</v>
      </c>
      <c r="BM260" s="160" t="s">
        <v>511</v>
      </c>
    </row>
    <row r="261" spans="1:65" s="134" customFormat="1" ht="22.85" customHeight="1">
      <c r="B261" s="135"/>
      <c r="D261" s="136" t="s">
        <v>74</v>
      </c>
      <c r="E261" s="146" t="s">
        <v>512</v>
      </c>
      <c r="F261" s="146" t="s">
        <v>513</v>
      </c>
      <c r="I261" s="138"/>
      <c r="J261" s="147">
        <f>BK261</f>
        <v>0</v>
      </c>
      <c r="L261" s="135"/>
      <c r="M261" s="140"/>
      <c r="N261" s="141"/>
      <c r="O261" s="141"/>
      <c r="P261" s="142">
        <f>P262</f>
        <v>0</v>
      </c>
      <c r="Q261" s="141"/>
      <c r="R261" s="142">
        <f>R262</f>
        <v>0</v>
      </c>
      <c r="S261" s="141"/>
      <c r="T261" s="143">
        <f>T262</f>
        <v>0</v>
      </c>
      <c r="AR261" s="136" t="s">
        <v>154</v>
      </c>
      <c r="AT261" s="144" t="s">
        <v>74</v>
      </c>
      <c r="AU261" s="144" t="s">
        <v>80</v>
      </c>
      <c r="AY261" s="136" t="s">
        <v>122</v>
      </c>
      <c r="BK261" s="145">
        <f>BK262</f>
        <v>0</v>
      </c>
    </row>
    <row r="262" spans="1:65" s="34" customFormat="1" ht="16.5" customHeight="1">
      <c r="A262" s="30"/>
      <c r="B262" s="148"/>
      <c r="C262" s="149" t="s">
        <v>514</v>
      </c>
      <c r="D262" s="149" t="s">
        <v>125</v>
      </c>
      <c r="E262" s="150" t="s">
        <v>515</v>
      </c>
      <c r="F262" s="151" t="s">
        <v>516</v>
      </c>
      <c r="G262" s="152" t="s">
        <v>161</v>
      </c>
      <c r="H262" s="153">
        <v>1</v>
      </c>
      <c r="I262" s="154"/>
      <c r="J262" s="155">
        <f>ROUND(I262*H262,2)</f>
        <v>0</v>
      </c>
      <c r="K262" s="151" t="s">
        <v>129</v>
      </c>
      <c r="L262" s="31"/>
      <c r="M262" s="192"/>
      <c r="N262" s="193" t="s">
        <v>41</v>
      </c>
      <c r="O262" s="194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60" t="s">
        <v>504</v>
      </c>
      <c r="AT262" s="160" t="s">
        <v>125</v>
      </c>
      <c r="AU262" s="160" t="s">
        <v>131</v>
      </c>
      <c r="AY262" s="16" t="s">
        <v>122</v>
      </c>
      <c r="BE262" s="161">
        <f>IF(N262="základní",J262,0)</f>
        <v>0</v>
      </c>
      <c r="BF262" s="161">
        <f>IF(N262="snížená",J262,0)</f>
        <v>0</v>
      </c>
      <c r="BG262" s="161">
        <f>IF(N262="zákl. přenesená",J262,0)</f>
        <v>0</v>
      </c>
      <c r="BH262" s="161">
        <f>IF(N262="sníž. přenesená",J262,0)</f>
        <v>0</v>
      </c>
      <c r="BI262" s="161">
        <f>IF(N262="nulová",J262,0)</f>
        <v>0</v>
      </c>
      <c r="BJ262" s="16" t="s">
        <v>131</v>
      </c>
      <c r="BK262" s="161">
        <f>ROUND(I262*H262,2)</f>
        <v>0</v>
      </c>
      <c r="BL262" s="16" t="s">
        <v>504</v>
      </c>
      <c r="BM262" s="160" t="s">
        <v>517</v>
      </c>
    </row>
    <row r="263" spans="1:65" s="34" customFormat="1" ht="6.95" customHeight="1">
      <c r="A263" s="30"/>
      <c r="B263" s="46"/>
      <c r="C263" s="47"/>
      <c r="D263" s="47"/>
      <c r="E263" s="47"/>
      <c r="F263" s="47"/>
      <c r="G263" s="47"/>
      <c r="H263" s="47"/>
      <c r="I263" s="47"/>
      <c r="J263" s="47"/>
      <c r="K263" s="47"/>
      <c r="L263" s="31"/>
      <c r="M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</row>
  </sheetData>
  <autoFilter ref="C130:K262" xr:uid="{00000000-0009-0000-0000-000001000000}"/>
  <mergeCells count="6">
    <mergeCell ref="E123:H12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.511811023622047" footer="0"/>
  <pageSetup paperSize="9" fitToHeight="100" orientation="portrait" horizontalDpi="300" verticalDpi="300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Mostecka12,10 - Oprava by...</vt:lpstr>
      <vt:lpstr>'Mostecka12,10 - Oprava by...'!Názvy_tisku</vt:lpstr>
      <vt:lpstr>'Rekapitulace stavby'!Názvy_tisku</vt:lpstr>
      <vt:lpstr>'Mostecka12,10 - Oprava by...'!Oblast_tisku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DESKTOP-VKVVR07\Eva</dc:creator>
  <dc:description/>
  <cp:lastModifiedBy>Kessner František (MMB_OSM)</cp:lastModifiedBy>
  <cp:revision>1</cp:revision>
  <cp:lastPrinted>2025-10-15T13:29:42Z</cp:lastPrinted>
  <dcterms:created xsi:type="dcterms:W3CDTF">2025-10-15T11:10:16Z</dcterms:created>
  <dcterms:modified xsi:type="dcterms:W3CDTF">2025-10-31T09:08:59Z</dcterms:modified>
  <dc:language>cs-CZ</dc:language>
</cp:coreProperties>
</file>